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730" windowHeight="11760" activeTab="7"/>
  </bookViews>
  <sheets>
    <sheet name="1 sar" sheetId="10" r:id="rId1"/>
    <sheet name="2 sar" sheetId="9" r:id="rId2"/>
    <sheet name="3 sar" sheetId="1" r:id="rId3"/>
    <sheet name="4 sar" sheetId="2" r:id="rId4"/>
    <sheet name="5 sar" sheetId="3" r:id="rId5"/>
    <sheet name="6 sar" sheetId="5" r:id="rId6"/>
    <sheet name="7 sar" sheetId="8" r:id="rId7"/>
    <sheet name="8 sar" sheetId="4" r:id="rId8"/>
  </sheets>
  <calcPr calcId="124519"/>
</workbook>
</file>

<file path=xl/calcChain.xml><?xml version="1.0" encoding="utf-8"?>
<calcChain xmlns="http://schemas.openxmlformats.org/spreadsheetml/2006/main">
  <c r="K73" i="9"/>
  <c r="J73"/>
  <c r="K65"/>
  <c r="J65"/>
  <c r="K60"/>
  <c r="J60"/>
  <c r="K58"/>
  <c r="J58"/>
  <c r="K55"/>
  <c r="J55"/>
  <c r="K52"/>
  <c r="J52"/>
  <c r="K49"/>
  <c r="J49"/>
  <c r="K43"/>
  <c r="J43"/>
  <c r="K37"/>
  <c r="J37"/>
  <c r="K31"/>
  <c r="J31"/>
  <c r="K26"/>
  <c r="J26"/>
  <c r="K25"/>
  <c r="J25"/>
  <c r="K24"/>
  <c r="J24"/>
  <c r="K23"/>
  <c r="J23"/>
  <c r="K15"/>
  <c r="K68" s="1"/>
  <c r="J15"/>
  <c r="J68" s="1"/>
  <c r="K73" i="10"/>
  <c r="J73"/>
  <c r="K65"/>
  <c r="J65"/>
  <c r="K60"/>
  <c r="J60"/>
  <c r="K58"/>
  <c r="J58"/>
  <c r="K55"/>
  <c r="J55"/>
  <c r="K52"/>
  <c r="J52"/>
  <c r="K49"/>
  <c r="J49"/>
  <c r="K43"/>
  <c r="J43"/>
  <c r="K37"/>
  <c r="J37"/>
  <c r="K31"/>
  <c r="J31"/>
  <c r="K26"/>
  <c r="K25" s="1"/>
  <c r="K24" s="1"/>
  <c r="K23" s="1"/>
  <c r="J26"/>
  <c r="J25" s="1"/>
  <c r="J24" s="1"/>
  <c r="J23" s="1"/>
  <c r="K15"/>
  <c r="J15"/>
  <c r="M51" i="4"/>
  <c r="M36"/>
  <c r="M35"/>
  <c r="M34"/>
  <c r="M33"/>
  <c r="M32"/>
  <c r="K73"/>
  <c r="J73"/>
  <c r="K65"/>
  <c r="J65"/>
  <c r="K60"/>
  <c r="J60"/>
  <c r="K58"/>
  <c r="J58"/>
  <c r="K55"/>
  <c r="J55"/>
  <c r="K52"/>
  <c r="J52"/>
  <c r="K49"/>
  <c r="J49"/>
  <c r="M46"/>
  <c r="R45"/>
  <c r="Q45"/>
  <c r="P45"/>
  <c r="O45"/>
  <c r="N45"/>
  <c r="M45"/>
  <c r="K43"/>
  <c r="J43"/>
  <c r="J37" s="1"/>
  <c r="P37"/>
  <c r="O37"/>
  <c r="N37"/>
  <c r="M37"/>
  <c r="K31"/>
  <c r="J31"/>
  <c r="N29"/>
  <c r="N28"/>
  <c r="P28" s="1"/>
  <c r="K26"/>
  <c r="J26"/>
  <c r="K15"/>
  <c r="J15"/>
  <c r="M32" i="8"/>
  <c r="M33"/>
  <c r="M34"/>
  <c r="M35"/>
  <c r="M36"/>
  <c r="J68" i="10" l="1"/>
  <c r="K68"/>
  <c r="K37" i="4"/>
  <c r="K25" s="1"/>
  <c r="K24" s="1"/>
  <c r="K23" s="1"/>
  <c r="K68" s="1"/>
  <c r="K69" s="1"/>
  <c r="J25"/>
  <c r="J24" s="1"/>
  <c r="J23" s="1"/>
  <c r="J68" s="1"/>
  <c r="R45" i="8" l="1"/>
  <c r="Q45"/>
  <c r="P45"/>
  <c r="O45"/>
  <c r="N45"/>
  <c r="M46"/>
  <c r="M45"/>
  <c r="N28"/>
  <c r="P28" s="1"/>
  <c r="N29"/>
  <c r="N26" i="5"/>
  <c r="M37" i="8"/>
  <c r="N37"/>
  <c r="K73"/>
  <c r="J73"/>
  <c r="K65"/>
  <c r="J65"/>
  <c r="K60"/>
  <c r="J60"/>
  <c r="K58"/>
  <c r="J58"/>
  <c r="K55"/>
  <c r="J55"/>
  <c r="K52"/>
  <c r="J52"/>
  <c r="K49"/>
  <c r="J49"/>
  <c r="K43"/>
  <c r="K37" s="1"/>
  <c r="J43"/>
  <c r="P37"/>
  <c r="O37"/>
  <c r="K31"/>
  <c r="J31"/>
  <c r="K26"/>
  <c r="J26"/>
  <c r="K15"/>
  <c r="J15"/>
  <c r="K73" i="5"/>
  <c r="J73"/>
  <c r="K65"/>
  <c r="J65"/>
  <c r="K60"/>
  <c r="J60"/>
  <c r="K58"/>
  <c r="J58"/>
  <c r="K55"/>
  <c r="J55"/>
  <c r="K52"/>
  <c r="J52"/>
  <c r="K49"/>
  <c r="J49"/>
  <c r="K43"/>
  <c r="K37" s="1"/>
  <c r="J43"/>
  <c r="P37"/>
  <c r="O37"/>
  <c r="N37"/>
  <c r="J37"/>
  <c r="M35"/>
  <c r="M34"/>
  <c r="M33"/>
  <c r="M32"/>
  <c r="K31"/>
  <c r="J31"/>
  <c r="K26"/>
  <c r="J26"/>
  <c r="K15"/>
  <c r="J15"/>
  <c r="M36" i="3"/>
  <c r="M35"/>
  <c r="M34"/>
  <c r="M33"/>
  <c r="M32"/>
  <c r="M37" s="1"/>
  <c r="L32" i="2"/>
  <c r="K73" i="3"/>
  <c r="J73"/>
  <c r="K65"/>
  <c r="J65"/>
  <c r="K60"/>
  <c r="J60"/>
  <c r="K58"/>
  <c r="J58"/>
  <c r="K55"/>
  <c r="J55"/>
  <c r="K52"/>
  <c r="J52"/>
  <c r="K49"/>
  <c r="J49"/>
  <c r="K43"/>
  <c r="K37" s="1"/>
  <c r="J43"/>
  <c r="P37"/>
  <c r="O37"/>
  <c r="N37"/>
  <c r="J31"/>
  <c r="K31"/>
  <c r="K26"/>
  <c r="J26"/>
  <c r="K15"/>
  <c r="J15"/>
  <c r="K73" i="2"/>
  <c r="J73"/>
  <c r="K65"/>
  <c r="J65"/>
  <c r="K60"/>
  <c r="J60"/>
  <c r="K58"/>
  <c r="J58"/>
  <c r="K55"/>
  <c r="J55"/>
  <c r="K52"/>
  <c r="J52"/>
  <c r="K49"/>
  <c r="J49"/>
  <c r="K43"/>
  <c r="J43"/>
  <c r="M37"/>
  <c r="J35"/>
  <c r="J31" s="1"/>
  <c r="K31"/>
  <c r="K26"/>
  <c r="L33" s="1"/>
  <c r="J26"/>
  <c r="K15"/>
  <c r="J15"/>
  <c r="K26" i="1"/>
  <c r="K31"/>
  <c r="K73"/>
  <c r="J73"/>
  <c r="K65"/>
  <c r="J65"/>
  <c r="K60"/>
  <c r="J60"/>
  <c r="K58"/>
  <c r="J58"/>
  <c r="K55"/>
  <c r="J55"/>
  <c r="K52"/>
  <c r="J52"/>
  <c r="K49"/>
  <c r="J49"/>
  <c r="J37" i="8" l="1"/>
  <c r="K25"/>
  <c r="K24" s="1"/>
  <c r="K23" s="1"/>
  <c r="K68" s="1"/>
  <c r="K69" s="1"/>
  <c r="J25"/>
  <c r="J24" s="1"/>
  <c r="J23" s="1"/>
  <c r="J68" s="1"/>
  <c r="K25" i="5"/>
  <c r="K24" s="1"/>
  <c r="K23" s="1"/>
  <c r="K68" s="1"/>
  <c r="K69" s="1"/>
  <c r="J25"/>
  <c r="J24" s="1"/>
  <c r="J23" s="1"/>
  <c r="J68" s="1"/>
  <c r="M37"/>
  <c r="K37" i="2"/>
  <c r="K25" s="1"/>
  <c r="K24" s="1"/>
  <c r="K23" s="1"/>
  <c r="K68" s="1"/>
  <c r="K69" s="1"/>
  <c r="L36"/>
  <c r="L35"/>
  <c r="J37"/>
  <c r="J25" s="1"/>
  <c r="J24" s="1"/>
  <c r="J23" s="1"/>
  <c r="J68" s="1"/>
  <c r="L34"/>
  <c r="J37" i="3"/>
  <c r="J25" s="1"/>
  <c r="J24" s="1"/>
  <c r="J23" s="1"/>
  <c r="J68" s="1"/>
  <c r="K25"/>
  <c r="K24" s="1"/>
  <c r="K23" s="1"/>
  <c r="K68" s="1"/>
  <c r="K69" s="1"/>
  <c r="K43" i="1"/>
  <c r="K37" s="1"/>
  <c r="J43"/>
  <c r="J37" s="1"/>
  <c r="J31"/>
  <c r="J26"/>
  <c r="K15"/>
  <c r="J15"/>
  <c r="L37" i="2" l="1"/>
  <c r="K68" i="1"/>
  <c r="K69" s="1"/>
  <c r="K23"/>
  <c r="J23" l="1"/>
  <c r="J68" s="1"/>
</calcChain>
</file>

<file path=xl/sharedStrings.xml><?xml version="1.0" encoding="utf-8"?>
<sst xmlns="http://schemas.openxmlformats.org/spreadsheetml/2006/main" count="749" uniqueCount="119">
  <si>
    <t xml:space="preserve">Мөнгөн хөрөнгийн 2014 оны 01-р сарын 01-ны үлдэгдэл </t>
  </si>
  <si>
    <t>Үүнээс: Банкин дахь харилцах дансны үлдэгдэл</t>
  </si>
  <si>
    <t xml:space="preserve">Бусад байгууллага иргэдээс авах авлагын эхний үлдэгдэл </t>
  </si>
  <si>
    <t xml:space="preserve">Бусад байгууллага иргэдэд өгөх өглөгийн эхний үлдэгдэл </t>
  </si>
  <si>
    <t>1. Орлогын дүн</t>
  </si>
  <si>
    <t>Төсвийн урсгал санхүүжилт</t>
  </si>
  <si>
    <t>Төсвөөс хөрөнгө оруулалтын санхүүжилт</t>
  </si>
  <si>
    <t>Эрүүл мэндийн даатгалаас санхүүжих</t>
  </si>
  <si>
    <t>Үндсэн үйл ажиллагааны орлогоос</t>
  </si>
  <si>
    <t>Туслах үйл ажиллагааны орлогоос</t>
  </si>
  <si>
    <t>Үнэ төлбөргүй авсан</t>
  </si>
  <si>
    <t>Бусад орлогоос</t>
  </si>
  <si>
    <t>2. Нийт зарлагын дүн</t>
  </si>
  <si>
    <t>А.Урсгал зардлын дүн</t>
  </si>
  <si>
    <t xml:space="preserve">1.1 Цалин хөлс ба нэмэгдэл цалин </t>
  </si>
  <si>
    <t xml:space="preserve">Үндсэн цалин </t>
  </si>
  <si>
    <t>Гэрээт цалин</t>
  </si>
  <si>
    <t>Унаа хоолны хөнгөлөлт</t>
  </si>
  <si>
    <t>Бүтцийн өөрчлөлт хийх цалингийн сан</t>
  </si>
  <si>
    <t xml:space="preserve">1.2 Ажил олгогчоос нийгмийн даатгалад төлөх шимтгэл </t>
  </si>
  <si>
    <t>Тэтгэврийн даатгалын шимтгэл</t>
  </si>
  <si>
    <t>Тэтгэмжийн даатгалын шимтгэл</t>
  </si>
  <si>
    <t>ҮОМШӨ-ний даатгалын шимтгэл</t>
  </si>
  <si>
    <t>Ажилгүйдлийн даатгалын шимтгэл</t>
  </si>
  <si>
    <t>ЭМДаатгалын шимтгэл</t>
  </si>
  <si>
    <t>1. Бараа үйлчилгээний зардал</t>
  </si>
  <si>
    <t>1.3 Бараа үйлчилгээний бусад зардал</t>
  </si>
  <si>
    <t>Байгууллагын тогтмол зардал</t>
  </si>
  <si>
    <t>Гэрэл цахилгаан</t>
  </si>
  <si>
    <t>Түлш халаалт</t>
  </si>
  <si>
    <t>Цэвэр бохир ус</t>
  </si>
  <si>
    <t>Холбооны суваг ашигласан</t>
  </si>
  <si>
    <t>Бичиг хэрэг болон тээвэр холбоо</t>
  </si>
  <si>
    <t>Бичиг хэрэг</t>
  </si>
  <si>
    <t>Тээвэр шатахуун</t>
  </si>
  <si>
    <t>Шуудан холбоо</t>
  </si>
  <si>
    <t xml:space="preserve">Ном хэвлэл худалдан авах </t>
  </si>
  <si>
    <t xml:space="preserve">Биеийн тамирын арга хэмжээ </t>
  </si>
  <si>
    <t xml:space="preserve">Эд хогшил худалдан авах </t>
  </si>
  <si>
    <t>Тавилга</t>
  </si>
  <si>
    <t>Хөдөлмөр хамгааллын хэрэгсэл</t>
  </si>
  <si>
    <t>Бага үнэтэй түргэн элэгдэх зүйлс</t>
  </si>
  <si>
    <t>Программ хангамж</t>
  </si>
  <si>
    <t>Нормын хувцас</t>
  </si>
  <si>
    <t>Томилолт, зочны зардал</t>
  </si>
  <si>
    <t>Дотоод томилолт</t>
  </si>
  <si>
    <t>Хичээл дадлага</t>
  </si>
  <si>
    <t>Төсөл арга хэмжээний зардал</t>
  </si>
  <si>
    <t>Бусад бараа үйлчилгээний зардал</t>
  </si>
  <si>
    <t>Урсгал зардал</t>
  </si>
  <si>
    <t>Нэг удаагийн буцалтгүй дэмжлэг</t>
  </si>
  <si>
    <t>Төлбөр хураамж, бусад</t>
  </si>
  <si>
    <t>Төвлөрүүлэг, шилжүүлэг</t>
  </si>
  <si>
    <t>Б. Хөрөнгийн зардал</t>
  </si>
  <si>
    <t>Төсвийн хөрөнгөөр санхүүжих хөрөнгө оруулалт</t>
  </si>
  <si>
    <t>Өөрийн хөрөнгөөр санхүүжих хөрөнгө оруулалт</t>
  </si>
  <si>
    <t>Мөнгөн хөрөнгийн 2014 оны 03-р сарын 31-ний үлдэгдэл</t>
  </si>
  <si>
    <t>Үүнээс: Банзин дахь харилцах дансны үлдэгдэл</t>
  </si>
  <si>
    <t>Бусад байгууллага иргэдээс авах авлагын эцсийн үлдэгдэл</t>
  </si>
  <si>
    <t>Бусад байгууллага иргэдэд өгөх өглөгийн эцсийн үлдэгдэл</t>
  </si>
  <si>
    <t xml:space="preserve">3. Байгууллагын тоо </t>
  </si>
  <si>
    <t>Ажиллагсад бүгд</t>
  </si>
  <si>
    <t>Удирдах ажилтан</t>
  </si>
  <si>
    <t>Гүйцэтгэх ажилтан</t>
  </si>
  <si>
    <t xml:space="preserve">Үйлчлэх ажилтан </t>
  </si>
  <si>
    <t>Мөр</t>
  </si>
  <si>
    <t>Төлөвлөгөө</t>
  </si>
  <si>
    <t xml:space="preserve">Гүйцэтгэл </t>
  </si>
  <si>
    <t>А</t>
  </si>
  <si>
    <t>Б</t>
  </si>
  <si>
    <t>В</t>
  </si>
  <si>
    <t>Г</t>
  </si>
  <si>
    <t>5=6+7+8+9+10+11</t>
  </si>
  <si>
    <t>12=13+41</t>
  </si>
  <si>
    <t>13=14+37</t>
  </si>
  <si>
    <t>14=15+18+21</t>
  </si>
  <si>
    <t>15=16+17</t>
  </si>
  <si>
    <t>18=19+20</t>
  </si>
  <si>
    <t>21=22+36</t>
  </si>
  <si>
    <t>38=39+40</t>
  </si>
  <si>
    <t>41=42+43</t>
  </si>
  <si>
    <t>49=50+51+52</t>
  </si>
  <si>
    <t>Тамга</t>
  </si>
  <si>
    <t>НЯГТЛАН БОДОГЧ                            Б.БАЯРЦЭНГЭЛ</t>
  </si>
  <si>
    <t>ДАРГА                                            Ц.ГАНЦЭЦЭГ</t>
  </si>
  <si>
    <t>Тайлан ТГ-1</t>
  </si>
  <si>
    <t>СТАТИСТИКИЙН ХЭЛТСИЙН ТӨСВИЙН ГҮЙЦЭТГЭЛИЙН</t>
  </si>
  <si>
    <t>ЗАРЛАГЫН 2014 ОНЫ 03-Р САРЫН МЭДЭЭ</t>
  </si>
  <si>
    <t>Санхүү Эдийн Засгийн Сайд сар бүрийн эцсийн өдрөөр тасалбар болгон төсвийн захирагч нар</t>
  </si>
  <si>
    <t>дараа сарын нэгний дотор харилцагч сумын төрийн сангийн төлөөлөгчид хүргүүлнэ.</t>
  </si>
  <si>
    <t>өссөн дүнгээр, мян.төг</t>
  </si>
  <si>
    <t>ЗАРЛАГЫН 2014 ОНЫ 04-Р САРЫН МЭДЭЭ</t>
  </si>
  <si>
    <t xml:space="preserve">      </t>
  </si>
  <si>
    <t>Үүнээс: Банêин дахь харилцах дансны үлдэгдэл</t>
  </si>
  <si>
    <t>ЗАРЛАГЫН 2014 ОНЫ 05-Р САРЫН МЭДЭЭ</t>
  </si>
  <si>
    <t>Мөнгөн хөрөнгийн 2014 оны 05-р сарын 31-ний үлдэгдэл</t>
  </si>
  <si>
    <t>ЗАРЛАГЫН 2014 ОНЫ 06-Р САРЫН МЭДЭЭ</t>
  </si>
  <si>
    <t>Мөнгөн хөрөнгийн 2014 оны 06-р сарын 31-ний үлдэгдэл</t>
  </si>
  <si>
    <t xml:space="preserve">1.2 Ажил олгогчоос нийгмийн даатгалд төлөх шимтгэл </t>
  </si>
  <si>
    <t>Мөнгөн хөрөнгийн 2014 оны 07-р сарын 31-ний үлдэгдэл</t>
  </si>
  <si>
    <t>ЗАРЛАГЫН 2014 ОНЫ 08-Р САРЫН МЭДЭЭ</t>
  </si>
  <si>
    <t>Мөнгөн хөрөнгийн 2014 оны 08-р сарын 31-ний үлдэгдэл</t>
  </si>
  <si>
    <t>НЯГТЛАН БОДОГЧ                            Ц.БАТЧИМЭГ</t>
  </si>
  <si>
    <t>2014  оны 9-сарын 1</t>
  </si>
  <si>
    <t>ЗАРЛАГЫН 2014 ОНЫ 07-Р САРЫН МЭДЭЭ</t>
  </si>
  <si>
    <t>2014  оны 9-н сарын 1</t>
  </si>
  <si>
    <t>ЗАРЛАГЫН 2014 ОНЫ 01-Р САРЫН МЭДЭЭ</t>
  </si>
  <si>
    <t>Мөнгөн хөрөнгийн 2014 оны 01-р сарын 31-ний үлдэгдэл</t>
  </si>
  <si>
    <t>ЗАРЛАГЫН 2014 ОНЫ 02-Р САРЫН МЭДЭЭ</t>
  </si>
  <si>
    <t xml:space="preserve">Мөнгөн хөрөнгийн 2014 оны 02-р сарын 01-ны үлдэгдэл </t>
  </si>
  <si>
    <t>Мөнгөн хөрөнгийн 2014 оны 02-р сарын 28-ний үлдэгдэл</t>
  </si>
  <si>
    <t>ДАРГА                                            Б.ЦОЛМОНБАЯР</t>
  </si>
  <si>
    <t>2014  оны 2 сарын 1</t>
  </si>
  <si>
    <t>2014  оны 3-н сарын 1</t>
  </si>
  <si>
    <t>2014  оны 4-н сарын 1</t>
  </si>
  <si>
    <t>2014  оны 5-н сарын 1</t>
  </si>
  <si>
    <t>Мөнгөн хөрөнгийн 2014 оны 04-р сарын 31-ний үлдэгдэл</t>
  </si>
  <si>
    <t>2014  оны 6-н сарын 1</t>
  </si>
  <si>
    <t>2014  оны 7-н сарын 1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</si>
</sst>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3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4" fillId="0" borderId="4" xfId="0" applyFont="1" applyBorder="1"/>
    <xf numFmtId="0" fontId="4" fillId="0" borderId="2" xfId="0" applyFont="1" applyBorder="1"/>
    <xf numFmtId="0" fontId="6" fillId="0" borderId="3" xfId="0" applyFont="1" applyBorder="1"/>
    <xf numFmtId="0" fontId="3" fillId="0" borderId="0" xfId="0" applyFont="1"/>
    <xf numFmtId="2" fontId="1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164" fontId="7" fillId="0" borderId="0" xfId="0" applyNumberFormat="1" applyFont="1"/>
    <xf numFmtId="2" fontId="7" fillId="0" borderId="0" xfId="0" applyNumberFormat="1" applyFont="1"/>
    <xf numFmtId="0" fontId="11" fillId="0" borderId="2" xfId="0" applyFont="1" applyBorder="1"/>
    <xf numFmtId="0" fontId="11" fillId="0" borderId="3" xfId="0" applyFont="1" applyBorder="1"/>
    <xf numFmtId="0" fontId="12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vertical="center" wrapText="1"/>
    </xf>
    <xf numFmtId="1" fontId="7" fillId="0" borderId="0" xfId="0" applyNumberFormat="1" applyFont="1"/>
    <xf numFmtId="0" fontId="11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2" xfId="0" applyFont="1" applyFill="1" applyBorder="1"/>
    <xf numFmtId="0" fontId="11" fillId="2" borderId="3" xfId="0" applyFont="1" applyFill="1" applyBorder="1"/>
    <xf numFmtId="2" fontId="9" fillId="2" borderId="1" xfId="0" applyNumberFormat="1" applyFont="1" applyFill="1" applyBorder="1" applyAlignment="1">
      <alignment vertical="center" wrapText="1"/>
    </xf>
    <xf numFmtId="0" fontId="11" fillId="2" borderId="4" xfId="0" applyFont="1" applyFill="1" applyBorder="1"/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/>
    <xf numFmtId="0" fontId="6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2" xfId="0" applyFont="1" applyFill="1" applyBorder="1"/>
    <xf numFmtId="0" fontId="6" fillId="2" borderId="3" xfId="0" applyFont="1" applyFill="1" applyBorder="1"/>
    <xf numFmtId="2" fontId="2" fillId="2" borderId="1" xfId="0" applyNumberFormat="1" applyFont="1" applyFill="1" applyBorder="1" applyAlignment="1">
      <alignment vertical="center" wrapText="1"/>
    </xf>
    <xf numFmtId="0" fontId="6" fillId="2" borderId="4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5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5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82"/>
  <sheetViews>
    <sheetView workbookViewId="0">
      <selection activeCell="I86" sqref="I86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22" customWidth="1"/>
    <col min="10" max="11" width="13" style="1" customWidth="1"/>
    <col min="12" max="16384" width="9.140625" style="1"/>
  </cols>
  <sheetData>
    <row r="1" spans="2:11">
      <c r="K1" s="1" t="s">
        <v>85</v>
      </c>
    </row>
    <row r="2" spans="2:11">
      <c r="B2" s="63" t="s">
        <v>88</v>
      </c>
      <c r="C2" s="63"/>
      <c r="D2" s="63"/>
      <c r="E2" s="63"/>
      <c r="F2" s="63"/>
      <c r="G2" s="63"/>
      <c r="H2" s="63"/>
      <c r="I2" s="63"/>
      <c r="J2" s="63"/>
      <c r="K2" s="63"/>
    </row>
    <row r="3" spans="2:11">
      <c r="B3" s="11" t="s">
        <v>89</v>
      </c>
    </row>
    <row r="6" spans="2:11" ht="15">
      <c r="B6" s="64" t="s">
        <v>86</v>
      </c>
      <c r="C6" s="64"/>
      <c r="D6" s="64"/>
      <c r="E6" s="64"/>
      <c r="F6" s="64"/>
      <c r="G6" s="64"/>
      <c r="H6" s="64"/>
      <c r="I6" s="64"/>
      <c r="J6" s="64"/>
      <c r="K6" s="64"/>
    </row>
    <row r="7" spans="2:11" ht="15">
      <c r="B7" s="64" t="s">
        <v>106</v>
      </c>
      <c r="C7" s="64"/>
      <c r="D7" s="64"/>
      <c r="E7" s="64"/>
      <c r="F7" s="64"/>
      <c r="G7" s="64"/>
      <c r="H7" s="64"/>
      <c r="I7" s="64"/>
      <c r="J7" s="64"/>
      <c r="K7" s="64"/>
    </row>
    <row r="8" spans="2:11">
      <c r="J8" s="65" t="s">
        <v>90</v>
      </c>
      <c r="K8" s="65"/>
    </row>
    <row r="9" spans="2:11">
      <c r="B9" s="66"/>
      <c r="C9" s="66"/>
      <c r="D9" s="66"/>
      <c r="E9" s="66"/>
      <c r="F9" s="66"/>
      <c r="G9" s="66"/>
      <c r="H9" s="66"/>
      <c r="I9" s="5" t="s">
        <v>65</v>
      </c>
      <c r="J9" s="5" t="s">
        <v>66</v>
      </c>
      <c r="K9" s="5" t="s">
        <v>67</v>
      </c>
    </row>
    <row r="10" spans="2:11">
      <c r="B10" s="67" t="s">
        <v>68</v>
      </c>
      <c r="C10" s="68"/>
      <c r="D10" s="68"/>
      <c r="E10" s="68"/>
      <c r="F10" s="68"/>
      <c r="G10" s="68"/>
      <c r="H10" s="69"/>
      <c r="I10" s="6" t="s">
        <v>69</v>
      </c>
      <c r="J10" s="6" t="s">
        <v>70</v>
      </c>
      <c r="K10" s="6" t="s">
        <v>71</v>
      </c>
    </row>
    <row r="11" spans="2:11" ht="15">
      <c r="B11" s="51" t="s">
        <v>0</v>
      </c>
      <c r="C11" s="52"/>
      <c r="D11" s="52"/>
      <c r="E11" s="52"/>
      <c r="F11" s="52"/>
      <c r="G11" s="52"/>
      <c r="H11" s="53"/>
      <c r="I11" s="54">
        <v>1</v>
      </c>
      <c r="J11" s="55"/>
      <c r="K11" s="55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56"/>
      <c r="C15" s="57" t="s">
        <v>4</v>
      </c>
      <c r="D15" s="52"/>
      <c r="E15" s="52"/>
      <c r="F15" s="52"/>
      <c r="G15" s="52"/>
      <c r="H15" s="53"/>
      <c r="I15" s="54" t="s">
        <v>72</v>
      </c>
      <c r="J15" s="58">
        <f>J16+J17+J18+J19+J20+J21+J22</f>
        <v>5192.1000000000004</v>
      </c>
      <c r="K15" s="58">
        <f>K16+K17+K18+K19+K20+K21+K22</f>
        <v>4576.37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12">
        <v>5192.1000000000004</v>
      </c>
      <c r="K16" s="12">
        <v>4576.37</v>
      </c>
    </row>
    <row r="17" spans="2:11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12"/>
      <c r="K17" s="12"/>
    </row>
    <row r="18" spans="2:11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12"/>
      <c r="K18" s="12"/>
    </row>
    <row r="19" spans="2:11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12"/>
      <c r="K19" s="12"/>
    </row>
    <row r="20" spans="2:11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12"/>
      <c r="K20" s="12"/>
    </row>
    <row r="21" spans="2:11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12"/>
      <c r="K21" s="12"/>
    </row>
    <row r="22" spans="2:11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12"/>
      <c r="K22" s="12">
        <v>0</v>
      </c>
    </row>
    <row r="23" spans="2:11" ht="15">
      <c r="B23" s="56"/>
      <c r="C23" s="57" t="s">
        <v>12</v>
      </c>
      <c r="D23" s="52"/>
      <c r="E23" s="52"/>
      <c r="F23" s="52"/>
      <c r="G23" s="52"/>
      <c r="H23" s="53"/>
      <c r="I23" s="54" t="s">
        <v>73</v>
      </c>
      <c r="J23" s="58">
        <f>J24+J65</f>
        <v>5192.1000000000004</v>
      </c>
      <c r="K23" s="58">
        <f>K24+K65</f>
        <v>4576.37</v>
      </c>
    </row>
    <row r="24" spans="2:11" ht="15">
      <c r="B24" s="56"/>
      <c r="C24" s="52"/>
      <c r="D24" s="57" t="s">
        <v>13</v>
      </c>
      <c r="E24" s="52"/>
      <c r="F24" s="52"/>
      <c r="G24" s="52"/>
      <c r="H24" s="53"/>
      <c r="I24" s="54" t="s">
        <v>74</v>
      </c>
      <c r="J24" s="58">
        <f>J25+J60</f>
        <v>5192.1000000000004</v>
      </c>
      <c r="K24" s="58">
        <f>K25+K60</f>
        <v>4576.37</v>
      </c>
    </row>
    <row r="25" spans="2:11" ht="15">
      <c r="B25" s="56"/>
      <c r="C25" s="57"/>
      <c r="D25" s="57"/>
      <c r="E25" s="57" t="s">
        <v>25</v>
      </c>
      <c r="F25" s="57"/>
      <c r="G25" s="57"/>
      <c r="H25" s="59"/>
      <c r="I25" s="60" t="s">
        <v>75</v>
      </c>
      <c r="J25" s="58">
        <f>J26+J31+J37</f>
        <v>5029.6000000000004</v>
      </c>
      <c r="K25" s="58">
        <f>K26+K31+K37</f>
        <v>4576.37</v>
      </c>
    </row>
    <row r="26" spans="2:11" ht="15">
      <c r="B26" s="51"/>
      <c r="C26" s="57"/>
      <c r="D26" s="57"/>
      <c r="E26" s="57"/>
      <c r="F26" s="57" t="s">
        <v>14</v>
      </c>
      <c r="G26" s="57"/>
      <c r="H26" s="59"/>
      <c r="I26" s="60" t="s">
        <v>76</v>
      </c>
      <c r="J26" s="58">
        <f>J27+J28+J29+J30</f>
        <v>3939.6</v>
      </c>
      <c r="K26" s="58">
        <f>K27+K28+K29+K30</f>
        <v>3939.6</v>
      </c>
    </row>
    <row r="27" spans="2:11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12">
        <v>2911.6</v>
      </c>
      <c r="K27" s="12">
        <v>2911.6</v>
      </c>
    </row>
    <row r="28" spans="2:11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12">
        <v>776</v>
      </c>
      <c r="K28" s="12">
        <v>776</v>
      </c>
    </row>
    <row r="29" spans="2:11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12">
        <v>252</v>
      </c>
      <c r="K29" s="12">
        <v>252</v>
      </c>
    </row>
    <row r="30" spans="2:11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12"/>
      <c r="K30" s="12"/>
    </row>
    <row r="31" spans="2:11" ht="15">
      <c r="B31" s="56"/>
      <c r="C31" s="57"/>
      <c r="D31" s="57"/>
      <c r="E31" s="57"/>
      <c r="F31" s="61" t="s">
        <v>19</v>
      </c>
      <c r="G31" s="57"/>
      <c r="H31" s="59"/>
      <c r="I31" s="60" t="s">
        <v>77</v>
      </c>
      <c r="J31" s="58">
        <f>J32+J33+J34+J35+J36</f>
        <v>433.4</v>
      </c>
      <c r="K31" s="58">
        <f>K32+K33+K34+K35+K36</f>
        <v>433.4</v>
      </c>
    </row>
    <row r="32" spans="2:11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12">
        <v>275.8</v>
      </c>
      <c r="K32" s="12">
        <v>275.8</v>
      </c>
    </row>
    <row r="33" spans="2:11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12">
        <v>19.7</v>
      </c>
      <c r="K33" s="12">
        <v>19.7</v>
      </c>
    </row>
    <row r="34" spans="2:11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12">
        <v>39.4</v>
      </c>
      <c r="K34" s="12">
        <v>39.4</v>
      </c>
    </row>
    <row r="35" spans="2:11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12">
        <v>19.7</v>
      </c>
      <c r="K35" s="12">
        <v>19.7</v>
      </c>
    </row>
    <row r="36" spans="2:11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12">
        <v>78.8</v>
      </c>
      <c r="K36" s="12">
        <v>78.8</v>
      </c>
    </row>
    <row r="37" spans="2:11" ht="15">
      <c r="B37" s="56"/>
      <c r="C37" s="57"/>
      <c r="D37" s="57"/>
      <c r="E37" s="57"/>
      <c r="F37" s="57" t="s">
        <v>26</v>
      </c>
      <c r="G37" s="57"/>
      <c r="H37" s="57"/>
      <c r="I37" s="60" t="s">
        <v>78</v>
      </c>
      <c r="J37" s="58">
        <f>J38+J43+J49+J52+J55</f>
        <v>656.6</v>
      </c>
      <c r="K37" s="58">
        <f>K38+K43+K49+K52+K55</f>
        <v>203.37</v>
      </c>
    </row>
    <row r="38" spans="2:11">
      <c r="B38" s="7"/>
      <c r="C38" s="10"/>
      <c r="D38" s="10"/>
      <c r="E38" s="10"/>
      <c r="F38" s="10"/>
      <c r="G38" s="10" t="s">
        <v>27</v>
      </c>
      <c r="H38" s="10"/>
      <c r="I38" s="13">
        <v>22</v>
      </c>
      <c r="J38" s="12"/>
      <c r="K38" s="12"/>
    </row>
    <row r="39" spans="2:11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12"/>
      <c r="K39" s="12"/>
    </row>
    <row r="40" spans="2:11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12"/>
      <c r="K40" s="12"/>
    </row>
    <row r="41" spans="2:11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12"/>
      <c r="K41" s="12"/>
    </row>
    <row r="42" spans="2:11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12"/>
      <c r="K42" s="12"/>
    </row>
    <row r="43" spans="2:11" ht="15">
      <c r="B43" s="56"/>
      <c r="C43" s="52"/>
      <c r="D43" s="52"/>
      <c r="E43" s="52"/>
      <c r="F43" s="52"/>
      <c r="G43" s="57" t="s">
        <v>32</v>
      </c>
      <c r="H43" s="53"/>
      <c r="I43" s="54">
        <v>27</v>
      </c>
      <c r="J43" s="58">
        <f>J44+J45+J46+J47+J48</f>
        <v>406.6</v>
      </c>
      <c r="K43" s="58">
        <f>K44+K45+K46+K47+K48</f>
        <v>203.37</v>
      </c>
    </row>
    <row r="44" spans="2:11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12">
        <v>158.80000000000001</v>
      </c>
      <c r="K44" s="12">
        <v>0</v>
      </c>
    </row>
    <row r="45" spans="2:11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12">
        <v>125</v>
      </c>
      <c r="K45" s="12">
        <v>0</v>
      </c>
    </row>
    <row r="46" spans="2:11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12">
        <v>122.8</v>
      </c>
      <c r="K46" s="12">
        <v>203.37</v>
      </c>
    </row>
    <row r="47" spans="2:11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12"/>
      <c r="K47" s="12"/>
    </row>
    <row r="48" spans="2:11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12"/>
      <c r="K48" s="12"/>
    </row>
    <row r="49" spans="2:11" ht="15">
      <c r="B49" s="56"/>
      <c r="C49" s="52"/>
      <c r="D49" s="52"/>
      <c r="E49" s="52"/>
      <c r="F49" s="52"/>
      <c r="G49" s="57" t="s">
        <v>38</v>
      </c>
      <c r="H49" s="53"/>
      <c r="I49" s="54">
        <v>33</v>
      </c>
      <c r="J49" s="58">
        <f>J50+J51</f>
        <v>0</v>
      </c>
      <c r="K49" s="58">
        <f>K50+K51</f>
        <v>0</v>
      </c>
    </row>
    <row r="50" spans="2:11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12"/>
      <c r="K50" s="12"/>
    </row>
    <row r="51" spans="2:11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12"/>
      <c r="K51" s="12"/>
    </row>
    <row r="52" spans="2:11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12">
        <f>J53+J54</f>
        <v>0</v>
      </c>
      <c r="K52" s="12">
        <f>K53+K54</f>
        <v>0</v>
      </c>
    </row>
    <row r="53" spans="2:11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12"/>
      <c r="K53" s="12"/>
    </row>
    <row r="54" spans="2:11">
      <c r="B54" s="9"/>
      <c r="C54" s="4"/>
      <c r="D54" s="4"/>
      <c r="E54" s="4"/>
      <c r="F54" s="4"/>
      <c r="G54" s="4"/>
      <c r="H54" s="8" t="s">
        <v>43</v>
      </c>
      <c r="I54" s="6"/>
      <c r="J54" s="12"/>
      <c r="K54" s="12"/>
    </row>
    <row r="55" spans="2:11" ht="15">
      <c r="B55" s="56"/>
      <c r="C55" s="52"/>
      <c r="D55" s="52"/>
      <c r="E55" s="52"/>
      <c r="F55" s="52"/>
      <c r="G55" s="57" t="s">
        <v>44</v>
      </c>
      <c r="H55" s="53"/>
      <c r="I55" s="54" t="s">
        <v>79</v>
      </c>
      <c r="J55" s="58">
        <f>J56+J57</f>
        <v>250</v>
      </c>
      <c r="K55" s="58">
        <f>K56+K57</f>
        <v>0</v>
      </c>
    </row>
    <row r="56" spans="2:11">
      <c r="B56" s="9"/>
      <c r="C56" s="4"/>
      <c r="D56" s="4"/>
      <c r="E56" s="4"/>
      <c r="F56" s="4"/>
      <c r="G56" s="4"/>
      <c r="H56" s="8" t="s">
        <v>45</v>
      </c>
      <c r="I56" s="6"/>
      <c r="J56" s="12">
        <v>250</v>
      </c>
      <c r="K56" s="12">
        <v>0</v>
      </c>
    </row>
    <row r="57" spans="2:11">
      <c r="B57" s="9"/>
      <c r="C57" s="4"/>
      <c r="D57" s="4"/>
      <c r="E57" s="4"/>
      <c r="F57" s="4"/>
      <c r="G57" s="4"/>
      <c r="H57" s="8" t="s">
        <v>46</v>
      </c>
      <c r="I57" s="6"/>
      <c r="J57" s="12"/>
      <c r="K57" s="12"/>
    </row>
    <row r="58" spans="2:11" ht="15">
      <c r="B58" s="56"/>
      <c r="C58" s="52"/>
      <c r="D58" s="52"/>
      <c r="E58" s="52"/>
      <c r="F58" s="52"/>
      <c r="G58" s="57" t="s">
        <v>47</v>
      </c>
      <c r="H58" s="53"/>
      <c r="I58" s="54"/>
      <c r="J58" s="58">
        <f>J59</f>
        <v>0</v>
      </c>
      <c r="K58" s="58">
        <f>K59</f>
        <v>0</v>
      </c>
    </row>
    <row r="59" spans="2:11">
      <c r="B59" s="9"/>
      <c r="C59" s="4"/>
      <c r="D59" s="4"/>
      <c r="E59" s="4"/>
      <c r="F59" s="4"/>
      <c r="G59" s="4"/>
      <c r="H59" s="8" t="s">
        <v>47</v>
      </c>
      <c r="I59" s="6"/>
      <c r="J59" s="12"/>
      <c r="K59" s="12"/>
    </row>
    <row r="60" spans="2:11" ht="15">
      <c r="B60" s="56"/>
      <c r="C60" s="52"/>
      <c r="D60" s="52"/>
      <c r="E60" s="52"/>
      <c r="F60" s="52"/>
      <c r="G60" s="57" t="s">
        <v>48</v>
      </c>
      <c r="H60" s="53"/>
      <c r="I60" s="54"/>
      <c r="J60" s="58">
        <f>J61+J62+J63+J64</f>
        <v>162.5</v>
      </c>
      <c r="K60" s="58">
        <f>K61+K62+K63+K64</f>
        <v>0</v>
      </c>
    </row>
    <row r="61" spans="2:11">
      <c r="B61" s="9"/>
      <c r="C61" s="4"/>
      <c r="D61" s="4"/>
      <c r="E61" s="4"/>
      <c r="F61" s="4"/>
      <c r="G61" s="4"/>
      <c r="H61" s="8" t="s">
        <v>49</v>
      </c>
      <c r="I61" s="6"/>
      <c r="J61" s="12"/>
      <c r="K61" s="12"/>
    </row>
    <row r="62" spans="2:11">
      <c r="B62" s="9"/>
      <c r="C62" s="4"/>
      <c r="D62" s="4"/>
      <c r="E62" s="4"/>
      <c r="F62" s="4"/>
      <c r="G62" s="4"/>
      <c r="H62" s="8" t="s">
        <v>50</v>
      </c>
      <c r="I62" s="6"/>
      <c r="J62" s="12">
        <v>162.5</v>
      </c>
      <c r="K62" s="12"/>
    </row>
    <row r="63" spans="2:11">
      <c r="B63" s="9"/>
      <c r="C63" s="4"/>
      <c r="D63" s="4"/>
      <c r="E63" s="4"/>
      <c r="F63" s="4"/>
      <c r="G63" s="4"/>
      <c r="H63" s="8" t="s">
        <v>51</v>
      </c>
      <c r="I63" s="6"/>
      <c r="J63" s="12"/>
      <c r="K63" s="12"/>
    </row>
    <row r="64" spans="2:11">
      <c r="B64" s="9"/>
      <c r="C64" s="4"/>
      <c r="D64" s="4"/>
      <c r="E64" s="4"/>
      <c r="F64" s="4"/>
      <c r="G64" s="4"/>
      <c r="H64" s="8" t="s">
        <v>52</v>
      </c>
      <c r="I64" s="6"/>
      <c r="J64" s="12"/>
      <c r="K64" s="12"/>
    </row>
    <row r="65" spans="2:11" ht="15">
      <c r="B65" s="56"/>
      <c r="C65" s="52"/>
      <c r="D65" s="57" t="s">
        <v>53</v>
      </c>
      <c r="E65" s="52"/>
      <c r="F65" s="52"/>
      <c r="G65" s="52"/>
      <c r="H65" s="53"/>
      <c r="I65" s="54" t="s">
        <v>80</v>
      </c>
      <c r="J65" s="58">
        <f>J66+J67</f>
        <v>0</v>
      </c>
      <c r="K65" s="58">
        <f>K66+K67</f>
        <v>0</v>
      </c>
    </row>
    <row r="66" spans="2:11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12"/>
      <c r="K66" s="12"/>
    </row>
    <row r="67" spans="2:11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12"/>
      <c r="K67" s="12"/>
    </row>
    <row r="68" spans="2:11" ht="15">
      <c r="B68" s="51" t="s">
        <v>107</v>
      </c>
      <c r="C68" s="52"/>
      <c r="D68" s="52"/>
      <c r="E68" s="52"/>
      <c r="F68" s="52"/>
      <c r="G68" s="52"/>
      <c r="H68" s="53"/>
      <c r="I68" s="54">
        <v>44</v>
      </c>
      <c r="J68" s="58">
        <f>J11+J15+-J23</f>
        <v>0</v>
      </c>
      <c r="K68" s="58">
        <f>K11+K15-K23</f>
        <v>0</v>
      </c>
    </row>
    <row r="69" spans="2:11">
      <c r="B69" s="9"/>
      <c r="C69" s="4" t="s">
        <v>1</v>
      </c>
      <c r="D69" s="4"/>
      <c r="E69" s="4"/>
      <c r="F69" s="4"/>
      <c r="G69" s="4"/>
      <c r="H69" s="8"/>
      <c r="I69" s="6">
        <v>45</v>
      </c>
      <c r="J69" s="12"/>
      <c r="K69" s="12">
        <v>0</v>
      </c>
    </row>
    <row r="70" spans="2:11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12"/>
      <c r="K70" s="12"/>
    </row>
    <row r="71" spans="2:11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12"/>
      <c r="K71" s="12"/>
    </row>
    <row r="72" spans="2:11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12"/>
      <c r="K72" s="12"/>
    </row>
    <row r="73" spans="2:11" ht="15">
      <c r="B73" s="40"/>
      <c r="C73" s="46"/>
      <c r="D73" s="46" t="s">
        <v>61</v>
      </c>
      <c r="E73" s="46"/>
      <c r="F73" s="46"/>
      <c r="G73" s="46"/>
      <c r="H73" s="48"/>
      <c r="I73" s="54" t="s">
        <v>81</v>
      </c>
      <c r="J73" s="55">
        <f>J74+J75+J76</f>
        <v>7</v>
      </c>
      <c r="K73" s="55">
        <f>K74+K75+K76</f>
        <v>7</v>
      </c>
    </row>
    <row r="74" spans="2:11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1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1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78" spans="2:11">
      <c r="G78" s="1" t="s">
        <v>82</v>
      </c>
    </row>
    <row r="79" spans="2:11">
      <c r="B79" s="62" t="s">
        <v>111</v>
      </c>
      <c r="C79" s="62"/>
      <c r="D79" s="62"/>
      <c r="E79" s="62"/>
      <c r="F79" s="62"/>
      <c r="G79" s="62"/>
      <c r="H79" s="62"/>
      <c r="I79" s="62"/>
      <c r="J79" s="62"/>
      <c r="K79" s="62"/>
    </row>
    <row r="81" spans="2:11">
      <c r="B81" s="62" t="s">
        <v>83</v>
      </c>
      <c r="C81" s="62"/>
      <c r="D81" s="62"/>
      <c r="E81" s="62"/>
      <c r="F81" s="62"/>
      <c r="G81" s="62"/>
      <c r="H81" s="62"/>
      <c r="I81" s="62"/>
      <c r="J81" s="62"/>
      <c r="K81" s="62"/>
    </row>
    <row r="82" spans="2:11">
      <c r="B82" s="62" t="s">
        <v>112</v>
      </c>
      <c r="C82" s="62"/>
      <c r="D82" s="62"/>
      <c r="E82" s="62"/>
      <c r="F82" s="62"/>
      <c r="G82" s="62"/>
      <c r="H82" s="62"/>
      <c r="I82" s="62"/>
      <c r="J82" s="62"/>
      <c r="K82" s="62"/>
    </row>
  </sheetData>
  <mergeCells count="9">
    <mergeCell ref="B10:H10"/>
    <mergeCell ref="B2:K2"/>
    <mergeCell ref="B6:K6"/>
    <mergeCell ref="B7:K7"/>
    <mergeCell ref="J8:K8"/>
    <mergeCell ref="B9:H9"/>
    <mergeCell ref="B79:K79"/>
    <mergeCell ref="B81:K81"/>
    <mergeCell ref="B82:K82"/>
  </mergeCells>
  <pageMargins left="0.2" right="0.23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82"/>
  <sheetViews>
    <sheetView topLeftCell="A67" workbookViewId="0">
      <selection activeCell="I89" sqref="I89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22" customWidth="1"/>
    <col min="10" max="11" width="13" style="1" customWidth="1"/>
    <col min="12" max="16384" width="9.140625" style="1"/>
  </cols>
  <sheetData>
    <row r="1" spans="2:11">
      <c r="K1" s="1" t="s">
        <v>85</v>
      </c>
    </row>
    <row r="2" spans="2:11">
      <c r="B2" s="63" t="s">
        <v>88</v>
      </c>
      <c r="C2" s="63"/>
      <c r="D2" s="63"/>
      <c r="E2" s="63"/>
      <c r="F2" s="63"/>
      <c r="G2" s="63"/>
      <c r="H2" s="63"/>
      <c r="I2" s="63"/>
      <c r="J2" s="63"/>
      <c r="K2" s="63"/>
    </row>
    <row r="3" spans="2:11">
      <c r="B3" s="11" t="s">
        <v>89</v>
      </c>
    </row>
    <row r="6" spans="2:11" ht="15">
      <c r="B6" s="64" t="s">
        <v>86</v>
      </c>
      <c r="C6" s="64"/>
      <c r="D6" s="64"/>
      <c r="E6" s="64"/>
      <c r="F6" s="64"/>
      <c r="G6" s="64"/>
      <c r="H6" s="64"/>
      <c r="I6" s="64"/>
      <c r="J6" s="64"/>
      <c r="K6" s="64"/>
    </row>
    <row r="7" spans="2:11" ht="15">
      <c r="B7" s="64" t="s">
        <v>108</v>
      </c>
      <c r="C7" s="64"/>
      <c r="D7" s="64"/>
      <c r="E7" s="64"/>
      <c r="F7" s="64"/>
      <c r="G7" s="64"/>
      <c r="H7" s="64"/>
      <c r="I7" s="64"/>
      <c r="J7" s="64"/>
      <c r="K7" s="64"/>
    </row>
    <row r="8" spans="2:11">
      <c r="J8" s="65" t="s">
        <v>90</v>
      </c>
      <c r="K8" s="65"/>
    </row>
    <row r="9" spans="2:11">
      <c r="B9" s="66"/>
      <c r="C9" s="66"/>
      <c r="D9" s="66"/>
      <c r="E9" s="66"/>
      <c r="F9" s="66"/>
      <c r="G9" s="66"/>
      <c r="H9" s="66"/>
      <c r="I9" s="5" t="s">
        <v>65</v>
      </c>
      <c r="J9" s="5" t="s">
        <v>66</v>
      </c>
      <c r="K9" s="5" t="s">
        <v>67</v>
      </c>
    </row>
    <row r="10" spans="2:11">
      <c r="B10" s="67" t="s">
        <v>68</v>
      </c>
      <c r="C10" s="68"/>
      <c r="D10" s="68"/>
      <c r="E10" s="68"/>
      <c r="F10" s="68"/>
      <c r="G10" s="68"/>
      <c r="H10" s="69"/>
      <c r="I10" s="6" t="s">
        <v>69</v>
      </c>
      <c r="J10" s="6" t="s">
        <v>70</v>
      </c>
      <c r="K10" s="6" t="s">
        <v>71</v>
      </c>
    </row>
    <row r="11" spans="2:11" ht="15">
      <c r="B11" s="51" t="s">
        <v>0</v>
      </c>
      <c r="C11" s="52"/>
      <c r="D11" s="52"/>
      <c r="E11" s="52"/>
      <c r="F11" s="52"/>
      <c r="G11" s="52"/>
      <c r="H11" s="53"/>
      <c r="I11" s="54">
        <v>1</v>
      </c>
      <c r="J11" s="55"/>
      <c r="K11" s="55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56"/>
      <c r="C15" s="57" t="s">
        <v>4</v>
      </c>
      <c r="D15" s="52"/>
      <c r="E15" s="52"/>
      <c r="F15" s="52"/>
      <c r="G15" s="52"/>
      <c r="H15" s="53"/>
      <c r="I15" s="54" t="s">
        <v>72</v>
      </c>
      <c r="J15" s="58">
        <f>J16+J17+J18+J19+J20+J21+J22</f>
        <v>9812.1</v>
      </c>
      <c r="K15" s="58">
        <f>K16+K17+K18+K19+K20+K21+K22</f>
        <v>9340.33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12">
        <v>9812.1</v>
      </c>
      <c r="K16" s="12">
        <v>9340.33</v>
      </c>
    </row>
    <row r="17" spans="2:11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12"/>
      <c r="K17" s="12"/>
    </row>
    <row r="18" spans="2:11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12"/>
      <c r="K18" s="12"/>
    </row>
    <row r="19" spans="2:11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12"/>
      <c r="K19" s="12"/>
    </row>
    <row r="20" spans="2:11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12"/>
      <c r="K20" s="12"/>
    </row>
    <row r="21" spans="2:11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12"/>
      <c r="K21" s="12"/>
    </row>
    <row r="22" spans="2:11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12"/>
      <c r="K22" s="12">
        <v>0</v>
      </c>
    </row>
    <row r="23" spans="2:11" ht="15">
      <c r="B23" s="56"/>
      <c r="C23" s="57" t="s">
        <v>12</v>
      </c>
      <c r="D23" s="52"/>
      <c r="E23" s="52"/>
      <c r="F23" s="52"/>
      <c r="G23" s="52"/>
      <c r="H23" s="53"/>
      <c r="I23" s="54" t="s">
        <v>73</v>
      </c>
      <c r="J23" s="58">
        <f>J24+J65</f>
        <v>9812.1</v>
      </c>
      <c r="K23" s="58">
        <f>K24+K65</f>
        <v>9340.33</v>
      </c>
    </row>
    <row r="24" spans="2:11" ht="15">
      <c r="B24" s="56"/>
      <c r="C24" s="52"/>
      <c r="D24" s="57" t="s">
        <v>13</v>
      </c>
      <c r="E24" s="52"/>
      <c r="F24" s="52"/>
      <c r="G24" s="52"/>
      <c r="H24" s="53"/>
      <c r="I24" s="54" t="s">
        <v>74</v>
      </c>
      <c r="J24" s="58">
        <f>J25+J60</f>
        <v>9812.1</v>
      </c>
      <c r="K24" s="58">
        <f>K25+K60</f>
        <v>9340.33</v>
      </c>
    </row>
    <row r="25" spans="2:11" ht="15">
      <c r="B25" s="56"/>
      <c r="C25" s="57"/>
      <c r="D25" s="57"/>
      <c r="E25" s="57" t="s">
        <v>25</v>
      </c>
      <c r="F25" s="57"/>
      <c r="G25" s="57"/>
      <c r="H25" s="59"/>
      <c r="I25" s="60" t="s">
        <v>75</v>
      </c>
      <c r="J25" s="58">
        <f>J26+J31+J37</f>
        <v>9649.6</v>
      </c>
      <c r="K25" s="58">
        <f>K26+K31+K37</f>
        <v>9180.33</v>
      </c>
    </row>
    <row r="26" spans="2:11" ht="15">
      <c r="B26" s="51"/>
      <c r="C26" s="57"/>
      <c r="D26" s="57"/>
      <c r="E26" s="57"/>
      <c r="F26" s="57" t="s">
        <v>14</v>
      </c>
      <c r="G26" s="57"/>
      <c r="H26" s="59"/>
      <c r="I26" s="60" t="s">
        <v>76</v>
      </c>
      <c r="J26" s="58">
        <f>J27+J28+J29+J30</f>
        <v>7879.2</v>
      </c>
      <c r="K26" s="58">
        <f>K27+K28+K29+K30</f>
        <v>7858.37</v>
      </c>
    </row>
    <row r="27" spans="2:11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12">
        <v>5823.2</v>
      </c>
      <c r="K27" s="12">
        <v>5802.37</v>
      </c>
    </row>
    <row r="28" spans="2:11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12">
        <v>1552</v>
      </c>
      <c r="K28" s="12">
        <v>1552</v>
      </c>
    </row>
    <row r="29" spans="2:11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12">
        <v>504</v>
      </c>
      <c r="K29" s="12">
        <v>504</v>
      </c>
    </row>
    <row r="30" spans="2:11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12"/>
      <c r="K30" s="12"/>
    </row>
    <row r="31" spans="2:11" ht="15">
      <c r="B31" s="56"/>
      <c r="C31" s="57"/>
      <c r="D31" s="57"/>
      <c r="E31" s="57"/>
      <c r="F31" s="61" t="s">
        <v>19</v>
      </c>
      <c r="G31" s="57"/>
      <c r="H31" s="59"/>
      <c r="I31" s="60" t="s">
        <v>77</v>
      </c>
      <c r="J31" s="58">
        <f>J32+J33+J34+J35+J36</f>
        <v>866.8</v>
      </c>
      <c r="K31" s="58">
        <f>K32+K33+K34+K35+K36</f>
        <v>856.08999999999992</v>
      </c>
    </row>
    <row r="32" spans="2:11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12">
        <v>551.6</v>
      </c>
      <c r="K32" s="12">
        <v>544.79</v>
      </c>
    </row>
    <row r="33" spans="2:11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12">
        <v>39.4</v>
      </c>
      <c r="K33" s="12">
        <v>38.909999999999997</v>
      </c>
    </row>
    <row r="34" spans="2:11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12">
        <v>78.8</v>
      </c>
      <c r="K34" s="12">
        <v>77.83</v>
      </c>
    </row>
    <row r="35" spans="2:11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12">
        <v>39.4</v>
      </c>
      <c r="K35" s="12">
        <v>38.909999999999997</v>
      </c>
    </row>
    <row r="36" spans="2:11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12">
        <v>157.6</v>
      </c>
      <c r="K36" s="12">
        <v>155.65</v>
      </c>
    </row>
    <row r="37" spans="2:11" ht="15">
      <c r="B37" s="56"/>
      <c r="C37" s="57"/>
      <c r="D37" s="57"/>
      <c r="E37" s="57"/>
      <c r="F37" s="57" t="s">
        <v>26</v>
      </c>
      <c r="G37" s="57"/>
      <c r="H37" s="57"/>
      <c r="I37" s="60" t="s">
        <v>78</v>
      </c>
      <c r="J37" s="58">
        <f>J38+J43+J49+J52+J55</f>
        <v>903.6</v>
      </c>
      <c r="K37" s="58">
        <f>K38+K43+K49+K52+K55</f>
        <v>465.87</v>
      </c>
    </row>
    <row r="38" spans="2:11">
      <c r="B38" s="7"/>
      <c r="C38" s="10"/>
      <c r="D38" s="10"/>
      <c r="E38" s="10"/>
      <c r="F38" s="10"/>
      <c r="G38" s="10" t="s">
        <v>27</v>
      </c>
      <c r="H38" s="10"/>
      <c r="I38" s="13">
        <v>22</v>
      </c>
      <c r="J38" s="12"/>
      <c r="K38" s="12"/>
    </row>
    <row r="39" spans="2:11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12"/>
      <c r="K39" s="12"/>
    </row>
    <row r="40" spans="2:11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12"/>
      <c r="K40" s="12"/>
    </row>
    <row r="41" spans="2:11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12"/>
      <c r="K41" s="12"/>
    </row>
    <row r="42" spans="2:11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12"/>
      <c r="K42" s="12"/>
    </row>
    <row r="43" spans="2:11" ht="15">
      <c r="B43" s="56"/>
      <c r="C43" s="52"/>
      <c r="D43" s="52"/>
      <c r="E43" s="52"/>
      <c r="F43" s="52"/>
      <c r="G43" s="57" t="s">
        <v>32</v>
      </c>
      <c r="H43" s="53"/>
      <c r="I43" s="54">
        <v>27</v>
      </c>
      <c r="J43" s="58">
        <f>J44+J45+J46+J47+J48</f>
        <v>653.6</v>
      </c>
      <c r="K43" s="58">
        <f>K44+K45+K46+K47+K48</f>
        <v>465.87</v>
      </c>
    </row>
    <row r="44" spans="2:11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12">
        <v>158.80000000000001</v>
      </c>
      <c r="K44" s="12">
        <v>162.5</v>
      </c>
    </row>
    <row r="45" spans="2:11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12">
        <v>250</v>
      </c>
      <c r="K45" s="12">
        <v>100</v>
      </c>
    </row>
    <row r="46" spans="2:11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12">
        <v>244.8</v>
      </c>
      <c r="K46" s="12">
        <v>203.37</v>
      </c>
    </row>
    <row r="47" spans="2:11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12"/>
      <c r="K47" s="12"/>
    </row>
    <row r="48" spans="2:11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12"/>
      <c r="K48" s="12"/>
    </row>
    <row r="49" spans="2:11" ht="15">
      <c r="B49" s="56"/>
      <c r="C49" s="52"/>
      <c r="D49" s="52"/>
      <c r="E49" s="52"/>
      <c r="F49" s="52"/>
      <c r="G49" s="57" t="s">
        <v>38</v>
      </c>
      <c r="H49" s="53"/>
      <c r="I49" s="54">
        <v>33</v>
      </c>
      <c r="J49" s="58">
        <f>J50+J51</f>
        <v>0</v>
      </c>
      <c r="K49" s="58">
        <f>K50+K51</f>
        <v>0</v>
      </c>
    </row>
    <row r="50" spans="2:11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12"/>
      <c r="K50" s="12"/>
    </row>
    <row r="51" spans="2:11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12"/>
      <c r="K51" s="12"/>
    </row>
    <row r="52" spans="2:11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12">
        <f>J53+J54</f>
        <v>0</v>
      </c>
      <c r="K52" s="12">
        <f>K53+K54</f>
        <v>0</v>
      </c>
    </row>
    <row r="53" spans="2:11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12"/>
      <c r="K53" s="12"/>
    </row>
    <row r="54" spans="2:11">
      <c r="B54" s="9"/>
      <c r="C54" s="4"/>
      <c r="D54" s="4"/>
      <c r="E54" s="4"/>
      <c r="F54" s="4"/>
      <c r="G54" s="4"/>
      <c r="H54" s="8" t="s">
        <v>43</v>
      </c>
      <c r="I54" s="6"/>
      <c r="J54" s="12"/>
      <c r="K54" s="12"/>
    </row>
    <row r="55" spans="2:11" ht="15">
      <c r="B55" s="56"/>
      <c r="C55" s="52"/>
      <c r="D55" s="52"/>
      <c r="E55" s="52"/>
      <c r="F55" s="52"/>
      <c r="G55" s="57" t="s">
        <v>44</v>
      </c>
      <c r="H55" s="53"/>
      <c r="I55" s="54" t="s">
        <v>79</v>
      </c>
      <c r="J55" s="58">
        <f>J56+J57</f>
        <v>250</v>
      </c>
      <c r="K55" s="58">
        <f>K56+K57</f>
        <v>0</v>
      </c>
    </row>
    <row r="56" spans="2:11">
      <c r="B56" s="9"/>
      <c r="C56" s="4"/>
      <c r="D56" s="4"/>
      <c r="E56" s="4"/>
      <c r="F56" s="4"/>
      <c r="G56" s="4"/>
      <c r="H56" s="8" t="s">
        <v>45</v>
      </c>
      <c r="I56" s="6"/>
      <c r="J56" s="12">
        <v>250</v>
      </c>
      <c r="K56" s="12">
        <v>0</v>
      </c>
    </row>
    <row r="57" spans="2:11">
      <c r="B57" s="9"/>
      <c r="C57" s="4"/>
      <c r="D57" s="4"/>
      <c r="E57" s="4"/>
      <c r="F57" s="4"/>
      <c r="G57" s="4"/>
      <c r="H57" s="8" t="s">
        <v>46</v>
      </c>
      <c r="I57" s="6"/>
      <c r="J57" s="12"/>
      <c r="K57" s="12"/>
    </row>
    <row r="58" spans="2:11" ht="15">
      <c r="B58" s="56"/>
      <c r="C58" s="52"/>
      <c r="D58" s="52"/>
      <c r="E58" s="52"/>
      <c r="F58" s="52"/>
      <c r="G58" s="57" t="s">
        <v>47</v>
      </c>
      <c r="H58" s="53"/>
      <c r="I58" s="54"/>
      <c r="J58" s="58">
        <f>J59</f>
        <v>0</v>
      </c>
      <c r="K58" s="58">
        <f>K59</f>
        <v>0</v>
      </c>
    </row>
    <row r="59" spans="2:11">
      <c r="B59" s="9"/>
      <c r="C59" s="4"/>
      <c r="D59" s="4"/>
      <c r="E59" s="4"/>
      <c r="F59" s="4"/>
      <c r="G59" s="4"/>
      <c r="H59" s="8" t="s">
        <v>47</v>
      </c>
      <c r="I59" s="6"/>
      <c r="J59" s="12"/>
      <c r="K59" s="12"/>
    </row>
    <row r="60" spans="2:11" ht="15">
      <c r="B60" s="56"/>
      <c r="C60" s="52"/>
      <c r="D60" s="52"/>
      <c r="E60" s="52"/>
      <c r="F60" s="52"/>
      <c r="G60" s="57" t="s">
        <v>48</v>
      </c>
      <c r="H60" s="53"/>
      <c r="I60" s="54"/>
      <c r="J60" s="58">
        <f>J61+J62+J63+J64</f>
        <v>162.5</v>
      </c>
      <c r="K60" s="58">
        <f>K61+K62+K63+K64</f>
        <v>160</v>
      </c>
    </row>
    <row r="61" spans="2:11">
      <c r="B61" s="9"/>
      <c r="C61" s="4"/>
      <c r="D61" s="4"/>
      <c r="E61" s="4"/>
      <c r="F61" s="4"/>
      <c r="G61" s="4"/>
      <c r="H61" s="8" t="s">
        <v>49</v>
      </c>
      <c r="I61" s="6"/>
      <c r="J61" s="12"/>
      <c r="K61" s="12"/>
    </row>
    <row r="62" spans="2:11">
      <c r="B62" s="9"/>
      <c r="C62" s="4"/>
      <c r="D62" s="4"/>
      <c r="E62" s="4"/>
      <c r="F62" s="4"/>
      <c r="G62" s="4"/>
      <c r="H62" s="8" t="s">
        <v>50</v>
      </c>
      <c r="I62" s="6"/>
      <c r="J62" s="12">
        <v>162.5</v>
      </c>
      <c r="K62" s="12">
        <v>160</v>
      </c>
    </row>
    <row r="63" spans="2:11">
      <c r="B63" s="9"/>
      <c r="C63" s="4"/>
      <c r="D63" s="4"/>
      <c r="E63" s="4"/>
      <c r="F63" s="4"/>
      <c r="G63" s="4"/>
      <c r="H63" s="8" t="s">
        <v>51</v>
      </c>
      <c r="I63" s="6"/>
      <c r="J63" s="12"/>
      <c r="K63" s="12"/>
    </row>
    <row r="64" spans="2:11">
      <c r="B64" s="9"/>
      <c r="C64" s="4"/>
      <c r="D64" s="4"/>
      <c r="E64" s="4"/>
      <c r="F64" s="4"/>
      <c r="G64" s="4"/>
      <c r="H64" s="8" t="s">
        <v>52</v>
      </c>
      <c r="I64" s="6"/>
      <c r="J64" s="12"/>
      <c r="K64" s="12"/>
    </row>
    <row r="65" spans="2:11" ht="15">
      <c r="B65" s="56"/>
      <c r="C65" s="52"/>
      <c r="D65" s="57" t="s">
        <v>53</v>
      </c>
      <c r="E65" s="52"/>
      <c r="F65" s="52"/>
      <c r="G65" s="52"/>
      <c r="H65" s="53"/>
      <c r="I65" s="54" t="s">
        <v>80</v>
      </c>
      <c r="J65" s="58">
        <f>J66+J67</f>
        <v>0</v>
      </c>
      <c r="K65" s="58">
        <f>K66+K67</f>
        <v>0</v>
      </c>
    </row>
    <row r="66" spans="2:11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12"/>
      <c r="K66" s="12"/>
    </row>
    <row r="67" spans="2:11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12"/>
      <c r="K67" s="12"/>
    </row>
    <row r="68" spans="2:11" ht="15">
      <c r="B68" s="51" t="s">
        <v>110</v>
      </c>
      <c r="C68" s="52"/>
      <c r="D68" s="52"/>
      <c r="E68" s="52"/>
      <c r="F68" s="52"/>
      <c r="G68" s="52"/>
      <c r="H68" s="53"/>
      <c r="I68" s="54">
        <v>44</v>
      </c>
      <c r="J68" s="58">
        <f>J11+J15+-J23</f>
        <v>0</v>
      </c>
      <c r="K68" s="58">
        <f>K11+K15-K23</f>
        <v>0</v>
      </c>
    </row>
    <row r="69" spans="2:11">
      <c r="B69" s="9"/>
      <c r="C69" s="4" t="s">
        <v>1</v>
      </c>
      <c r="D69" s="4"/>
      <c r="E69" s="4"/>
      <c r="F69" s="4"/>
      <c r="G69" s="4"/>
      <c r="H69" s="8"/>
      <c r="I69" s="6">
        <v>45</v>
      </c>
      <c r="J69" s="12"/>
      <c r="K69" s="12">
        <v>0</v>
      </c>
    </row>
    <row r="70" spans="2:11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12"/>
      <c r="K70" s="12"/>
    </row>
    <row r="71" spans="2:11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12"/>
      <c r="K71" s="12"/>
    </row>
    <row r="72" spans="2:11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12"/>
      <c r="K72" s="12"/>
    </row>
    <row r="73" spans="2:11" ht="15">
      <c r="B73" s="40"/>
      <c r="C73" s="46"/>
      <c r="D73" s="46" t="s">
        <v>61</v>
      </c>
      <c r="E73" s="46"/>
      <c r="F73" s="46"/>
      <c r="G73" s="46"/>
      <c r="H73" s="48"/>
      <c r="I73" s="54" t="s">
        <v>81</v>
      </c>
      <c r="J73" s="55">
        <f>J74+J75+J76</f>
        <v>7</v>
      </c>
      <c r="K73" s="55">
        <f>K74+K75+K76</f>
        <v>7</v>
      </c>
    </row>
    <row r="74" spans="2:11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1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1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78" spans="2:11">
      <c r="G78" s="1" t="s">
        <v>82</v>
      </c>
    </row>
    <row r="79" spans="2:11">
      <c r="B79" s="62" t="s">
        <v>111</v>
      </c>
      <c r="C79" s="62"/>
      <c r="D79" s="62"/>
      <c r="E79" s="62"/>
      <c r="F79" s="62"/>
      <c r="G79" s="62"/>
      <c r="H79" s="62"/>
      <c r="I79" s="62"/>
      <c r="J79" s="62"/>
      <c r="K79" s="62"/>
    </row>
    <row r="81" spans="2:11">
      <c r="B81" s="62" t="s">
        <v>83</v>
      </c>
      <c r="C81" s="62"/>
      <c r="D81" s="62"/>
      <c r="E81" s="62"/>
      <c r="F81" s="62"/>
      <c r="G81" s="62"/>
      <c r="H81" s="62"/>
      <c r="I81" s="62"/>
      <c r="J81" s="62"/>
      <c r="K81" s="62"/>
    </row>
    <row r="82" spans="2:11">
      <c r="B82" s="62" t="s">
        <v>113</v>
      </c>
      <c r="C82" s="62"/>
      <c r="D82" s="62"/>
      <c r="E82" s="62"/>
      <c r="F82" s="62"/>
      <c r="G82" s="62"/>
      <c r="H82" s="62"/>
      <c r="I82" s="62"/>
      <c r="J82" s="62"/>
      <c r="K82" s="62"/>
    </row>
  </sheetData>
  <mergeCells count="9">
    <mergeCell ref="B10:H10"/>
    <mergeCell ref="B2:K2"/>
    <mergeCell ref="B6:K6"/>
    <mergeCell ref="B7:K7"/>
    <mergeCell ref="J8:K8"/>
    <mergeCell ref="B9:H9"/>
    <mergeCell ref="B79:K79"/>
    <mergeCell ref="B81:K81"/>
    <mergeCell ref="B82:K82"/>
  </mergeCells>
  <pageMargins left="0.37" right="0.28000000000000003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84"/>
  <sheetViews>
    <sheetView topLeftCell="A61" workbookViewId="0">
      <selection activeCell="J87" sqref="J87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2" customWidth="1"/>
    <col min="10" max="11" width="13" style="1" customWidth="1"/>
    <col min="12" max="16384" width="9.140625" style="1"/>
  </cols>
  <sheetData>
    <row r="1" spans="2:11">
      <c r="K1" s="1" t="s">
        <v>85</v>
      </c>
    </row>
    <row r="2" spans="2:11">
      <c r="B2" s="63" t="s">
        <v>88</v>
      </c>
      <c r="C2" s="63"/>
      <c r="D2" s="63"/>
      <c r="E2" s="63"/>
      <c r="F2" s="63"/>
      <c r="G2" s="63"/>
      <c r="H2" s="63"/>
      <c r="I2" s="63"/>
      <c r="J2" s="63"/>
      <c r="K2" s="63"/>
    </row>
    <row r="3" spans="2:11">
      <c r="B3" s="11" t="s">
        <v>89</v>
      </c>
    </row>
    <row r="6" spans="2:11" ht="15">
      <c r="B6" s="64" t="s">
        <v>86</v>
      </c>
      <c r="C6" s="64"/>
      <c r="D6" s="64"/>
      <c r="E6" s="64"/>
      <c r="F6" s="64"/>
      <c r="G6" s="64"/>
      <c r="H6" s="64"/>
      <c r="I6" s="64"/>
      <c r="J6" s="64"/>
      <c r="K6" s="64"/>
    </row>
    <row r="7" spans="2:11" ht="15">
      <c r="B7" s="64" t="s">
        <v>87</v>
      </c>
      <c r="C7" s="64"/>
      <c r="D7" s="64"/>
      <c r="E7" s="64"/>
      <c r="F7" s="64"/>
      <c r="G7" s="64"/>
      <c r="H7" s="64"/>
      <c r="I7" s="64"/>
      <c r="J7" s="64"/>
      <c r="K7" s="64"/>
    </row>
    <row r="8" spans="2:11">
      <c r="J8" s="65" t="s">
        <v>90</v>
      </c>
      <c r="K8" s="65"/>
    </row>
    <row r="9" spans="2:11" ht="37.5" customHeight="1">
      <c r="B9" s="66"/>
      <c r="C9" s="66"/>
      <c r="D9" s="66"/>
      <c r="E9" s="66"/>
      <c r="F9" s="66"/>
      <c r="G9" s="66"/>
      <c r="H9" s="66"/>
      <c r="I9" s="5" t="s">
        <v>65</v>
      </c>
      <c r="J9" s="5" t="s">
        <v>66</v>
      </c>
      <c r="K9" s="5" t="s">
        <v>67</v>
      </c>
    </row>
    <row r="10" spans="2:11">
      <c r="B10" s="67" t="s">
        <v>68</v>
      </c>
      <c r="C10" s="68"/>
      <c r="D10" s="68"/>
      <c r="E10" s="68"/>
      <c r="F10" s="68"/>
      <c r="G10" s="68"/>
      <c r="H10" s="69"/>
      <c r="I10" s="6" t="s">
        <v>69</v>
      </c>
      <c r="J10" s="6" t="s">
        <v>70</v>
      </c>
      <c r="K10" s="6" t="s">
        <v>71</v>
      </c>
    </row>
    <row r="11" spans="2:11" ht="15">
      <c r="B11" s="51" t="s">
        <v>109</v>
      </c>
      <c r="C11" s="52"/>
      <c r="D11" s="52"/>
      <c r="E11" s="52"/>
      <c r="F11" s="52"/>
      <c r="G11" s="52"/>
      <c r="H11" s="53"/>
      <c r="I11" s="54">
        <v>1</v>
      </c>
      <c r="J11" s="55"/>
      <c r="K11" s="55">
        <v>0</v>
      </c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56"/>
      <c r="C15" s="57" t="s">
        <v>4</v>
      </c>
      <c r="D15" s="52"/>
      <c r="E15" s="52"/>
      <c r="F15" s="52"/>
      <c r="G15" s="52"/>
      <c r="H15" s="53"/>
      <c r="I15" s="54" t="s">
        <v>72</v>
      </c>
      <c r="J15" s="58">
        <f>J16+J17+J18+J19+J20+J21+J22</f>
        <v>15107.1</v>
      </c>
      <c r="K15" s="58">
        <f>K16+K17+K18+K19+K20+K21+K22</f>
        <v>15093.6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12">
        <v>15107.1</v>
      </c>
      <c r="K16" s="12">
        <v>15069.6</v>
      </c>
    </row>
    <row r="17" spans="2:11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12"/>
      <c r="K17" s="12"/>
    </row>
    <row r="18" spans="2:11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12"/>
      <c r="K18" s="12"/>
    </row>
    <row r="19" spans="2:11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12"/>
      <c r="K19" s="12"/>
    </row>
    <row r="20" spans="2:11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12"/>
      <c r="K20" s="12"/>
    </row>
    <row r="21" spans="2:11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12"/>
      <c r="K21" s="12"/>
    </row>
    <row r="22" spans="2:11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12"/>
      <c r="K22" s="12">
        <v>24</v>
      </c>
    </row>
    <row r="23" spans="2:11" ht="15">
      <c r="B23" s="56"/>
      <c r="C23" s="57" t="s">
        <v>12</v>
      </c>
      <c r="D23" s="52"/>
      <c r="E23" s="52"/>
      <c r="F23" s="52"/>
      <c r="G23" s="52"/>
      <c r="H23" s="53"/>
      <c r="I23" s="54" t="s">
        <v>73</v>
      </c>
      <c r="J23" s="58">
        <f>J24+J65</f>
        <v>15107.1</v>
      </c>
      <c r="K23" s="58">
        <f>K24+K65</f>
        <v>14521.4</v>
      </c>
    </row>
    <row r="24" spans="2:11" ht="15">
      <c r="B24" s="56"/>
      <c r="C24" s="52"/>
      <c r="D24" s="57" t="s">
        <v>13</v>
      </c>
      <c r="E24" s="52"/>
      <c r="F24" s="52"/>
      <c r="G24" s="52"/>
      <c r="H24" s="53"/>
      <c r="I24" s="54" t="s">
        <v>74</v>
      </c>
      <c r="J24" s="58">
        <v>15107.1</v>
      </c>
      <c r="K24" s="58">
        <v>14521.4</v>
      </c>
    </row>
    <row r="25" spans="2:11" ht="15">
      <c r="B25" s="56"/>
      <c r="C25" s="57"/>
      <c r="D25" s="57"/>
      <c r="E25" s="57" t="s">
        <v>25</v>
      </c>
      <c r="F25" s="57"/>
      <c r="G25" s="57"/>
      <c r="H25" s="59"/>
      <c r="I25" s="60" t="s">
        <v>75</v>
      </c>
      <c r="J25" s="58">
        <v>14947.6</v>
      </c>
      <c r="K25" s="58">
        <v>13762</v>
      </c>
    </row>
    <row r="26" spans="2:11" ht="15">
      <c r="B26" s="51"/>
      <c r="C26" s="57"/>
      <c r="D26" s="57"/>
      <c r="E26" s="57"/>
      <c r="F26" s="57" t="s">
        <v>14</v>
      </c>
      <c r="G26" s="57"/>
      <c r="H26" s="59"/>
      <c r="I26" s="60" t="s">
        <v>76</v>
      </c>
      <c r="J26" s="58">
        <f>J27+J28+J29+J30</f>
        <v>11818.8</v>
      </c>
      <c r="K26" s="58">
        <f>K27+K28+K29+K30</f>
        <v>11818</v>
      </c>
    </row>
    <row r="27" spans="2:11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12">
        <v>8734.7999999999993</v>
      </c>
      <c r="K27" s="12">
        <v>8734</v>
      </c>
    </row>
    <row r="28" spans="2:11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12">
        <v>2328</v>
      </c>
      <c r="K28" s="12">
        <v>2328</v>
      </c>
    </row>
    <row r="29" spans="2:11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12">
        <v>756</v>
      </c>
      <c r="K29" s="12">
        <v>756</v>
      </c>
    </row>
    <row r="30" spans="2:11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12"/>
      <c r="K30" s="12"/>
    </row>
    <row r="31" spans="2:11" ht="15">
      <c r="B31" s="56"/>
      <c r="C31" s="57"/>
      <c r="D31" s="57"/>
      <c r="E31" s="57"/>
      <c r="F31" s="61" t="s">
        <v>19</v>
      </c>
      <c r="G31" s="57"/>
      <c r="H31" s="59"/>
      <c r="I31" s="60" t="s">
        <v>77</v>
      </c>
      <c r="J31" s="58">
        <f>J32+J33+J34+J35+J36</f>
        <v>1300.1999999999998</v>
      </c>
      <c r="K31" s="58">
        <f>K32+K33+K34+K35+K36</f>
        <v>1300.1999999999998</v>
      </c>
    </row>
    <row r="32" spans="2:11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12">
        <v>857.8</v>
      </c>
      <c r="K32" s="12">
        <v>857.8</v>
      </c>
    </row>
    <row r="33" spans="2:11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12">
        <v>88.5</v>
      </c>
      <c r="K33" s="12">
        <v>88.5</v>
      </c>
    </row>
    <row r="34" spans="2:11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12">
        <v>110.6</v>
      </c>
      <c r="K34" s="12">
        <v>110.6</v>
      </c>
    </row>
    <row r="35" spans="2:11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12">
        <v>22.1</v>
      </c>
      <c r="K35" s="12">
        <v>22.1</v>
      </c>
    </row>
    <row r="36" spans="2:11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12">
        <v>221.2</v>
      </c>
      <c r="K36" s="12">
        <v>221.2</v>
      </c>
    </row>
    <row r="37" spans="2:11" ht="15">
      <c r="B37" s="56"/>
      <c r="C37" s="57"/>
      <c r="D37" s="57"/>
      <c r="E37" s="57"/>
      <c r="F37" s="57" t="s">
        <v>26</v>
      </c>
      <c r="G37" s="57"/>
      <c r="H37" s="57"/>
      <c r="I37" s="60" t="s">
        <v>78</v>
      </c>
      <c r="J37" s="58">
        <f>J38+J43+J49+J52+J55</f>
        <v>900.59999999999991</v>
      </c>
      <c r="K37" s="58">
        <f>K38+K43+K49+K52+K55</f>
        <v>643</v>
      </c>
    </row>
    <row r="38" spans="2:11">
      <c r="B38" s="7"/>
      <c r="C38" s="10"/>
      <c r="D38" s="10"/>
      <c r="E38" s="10"/>
      <c r="F38" s="10"/>
      <c r="G38" s="10" t="s">
        <v>27</v>
      </c>
      <c r="H38" s="10"/>
      <c r="I38" s="13">
        <v>22</v>
      </c>
      <c r="J38" s="12"/>
      <c r="K38" s="12"/>
    </row>
    <row r="39" spans="2:11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12"/>
      <c r="K39" s="12"/>
    </row>
    <row r="40" spans="2:11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12"/>
      <c r="K40" s="12"/>
    </row>
    <row r="41" spans="2:11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12"/>
      <c r="K41" s="12"/>
    </row>
    <row r="42" spans="2:11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12"/>
      <c r="K42" s="12"/>
    </row>
    <row r="43" spans="2:11" ht="15">
      <c r="B43" s="56"/>
      <c r="C43" s="52"/>
      <c r="D43" s="52"/>
      <c r="E43" s="52"/>
      <c r="F43" s="52"/>
      <c r="G43" s="57" t="s">
        <v>32</v>
      </c>
      <c r="H43" s="53"/>
      <c r="I43" s="54">
        <v>27</v>
      </c>
      <c r="J43" s="58">
        <f>J44+J45+J46+J47+J48</f>
        <v>900.59999999999991</v>
      </c>
      <c r="K43" s="58">
        <f>K44+K45+K46+K47+K48</f>
        <v>583</v>
      </c>
    </row>
    <row r="44" spans="2:11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12">
        <v>158.80000000000001</v>
      </c>
      <c r="K44" s="12">
        <v>162.5</v>
      </c>
    </row>
    <row r="45" spans="2:11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12">
        <v>375</v>
      </c>
      <c r="K45" s="12">
        <v>100</v>
      </c>
    </row>
    <row r="46" spans="2:11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12">
        <v>366.8</v>
      </c>
      <c r="K46" s="12">
        <v>320.5</v>
      </c>
    </row>
    <row r="47" spans="2:11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12"/>
      <c r="K47" s="12"/>
    </row>
    <row r="48" spans="2:11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12"/>
      <c r="K48" s="12"/>
    </row>
    <row r="49" spans="2:11" ht="15">
      <c r="B49" s="56"/>
      <c r="C49" s="52"/>
      <c r="D49" s="52"/>
      <c r="E49" s="52"/>
      <c r="F49" s="52"/>
      <c r="G49" s="57" t="s">
        <v>38</v>
      </c>
      <c r="H49" s="53"/>
      <c r="I49" s="54">
        <v>33</v>
      </c>
      <c r="J49" s="58">
        <f>J50+J51</f>
        <v>0</v>
      </c>
      <c r="K49" s="58">
        <f>K50+K51</f>
        <v>0</v>
      </c>
    </row>
    <row r="50" spans="2:11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12"/>
      <c r="K50" s="12"/>
    </row>
    <row r="51" spans="2:11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12"/>
      <c r="K51" s="12"/>
    </row>
    <row r="52" spans="2:11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12">
        <f>J53+J54</f>
        <v>0</v>
      </c>
      <c r="K52" s="12">
        <f>K53+K54</f>
        <v>0</v>
      </c>
    </row>
    <row r="53" spans="2:11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12"/>
      <c r="K53" s="12"/>
    </row>
    <row r="54" spans="2:11">
      <c r="B54" s="9"/>
      <c r="C54" s="4"/>
      <c r="D54" s="4"/>
      <c r="E54" s="4"/>
      <c r="F54" s="4"/>
      <c r="G54" s="4"/>
      <c r="H54" s="8" t="s">
        <v>43</v>
      </c>
      <c r="I54" s="6"/>
      <c r="J54" s="12"/>
      <c r="K54" s="12"/>
    </row>
    <row r="55" spans="2:11" ht="15">
      <c r="B55" s="56"/>
      <c r="C55" s="52"/>
      <c r="D55" s="52"/>
      <c r="E55" s="52"/>
      <c r="F55" s="52"/>
      <c r="G55" s="57" t="s">
        <v>44</v>
      </c>
      <c r="H55" s="53"/>
      <c r="I55" s="54" t="s">
        <v>79</v>
      </c>
      <c r="J55" s="58">
        <f>J56+J57</f>
        <v>0</v>
      </c>
      <c r="K55" s="58">
        <f>K56+K57</f>
        <v>60</v>
      </c>
    </row>
    <row r="56" spans="2:11">
      <c r="B56" s="9"/>
      <c r="C56" s="4"/>
      <c r="D56" s="4"/>
      <c r="E56" s="4"/>
      <c r="F56" s="4"/>
      <c r="G56" s="4"/>
      <c r="H56" s="8" t="s">
        <v>45</v>
      </c>
      <c r="I56" s="6"/>
      <c r="J56" s="12"/>
      <c r="K56" s="12">
        <v>60</v>
      </c>
    </row>
    <row r="57" spans="2:11">
      <c r="B57" s="9"/>
      <c r="C57" s="4"/>
      <c r="D57" s="4"/>
      <c r="E57" s="4"/>
      <c r="F57" s="4"/>
      <c r="G57" s="4"/>
      <c r="H57" s="8" t="s">
        <v>46</v>
      </c>
      <c r="I57" s="6"/>
      <c r="J57" s="12"/>
      <c r="K57" s="12"/>
    </row>
    <row r="58" spans="2:11" ht="15">
      <c r="B58" s="56"/>
      <c r="C58" s="52"/>
      <c r="D58" s="52"/>
      <c r="E58" s="52"/>
      <c r="F58" s="52"/>
      <c r="G58" s="57" t="s">
        <v>47</v>
      </c>
      <c r="H58" s="53"/>
      <c r="I58" s="54"/>
      <c r="J58" s="58">
        <f>J59</f>
        <v>0</v>
      </c>
      <c r="K58" s="58">
        <f>K59</f>
        <v>0</v>
      </c>
    </row>
    <row r="59" spans="2:11">
      <c r="B59" s="9"/>
      <c r="C59" s="4"/>
      <c r="D59" s="4"/>
      <c r="E59" s="4"/>
      <c r="F59" s="4"/>
      <c r="G59" s="4"/>
      <c r="H59" s="8" t="s">
        <v>47</v>
      </c>
      <c r="I59" s="6"/>
      <c r="J59" s="12"/>
      <c r="K59" s="12"/>
    </row>
    <row r="60" spans="2:11" ht="15">
      <c r="B60" s="56"/>
      <c r="C60" s="52"/>
      <c r="D60" s="52"/>
      <c r="E60" s="52"/>
      <c r="F60" s="52"/>
      <c r="G60" s="57" t="s">
        <v>48</v>
      </c>
      <c r="H60" s="53"/>
      <c r="I60" s="54"/>
      <c r="J60" s="58">
        <f>J61+J62+J63+J64</f>
        <v>800</v>
      </c>
      <c r="K60" s="58">
        <f>K61+K62+K63+K64</f>
        <v>759.4</v>
      </c>
    </row>
    <row r="61" spans="2:11">
      <c r="B61" s="9"/>
      <c r="C61" s="4"/>
      <c r="D61" s="4"/>
      <c r="E61" s="4"/>
      <c r="F61" s="4"/>
      <c r="G61" s="4"/>
      <c r="H61" s="8" t="s">
        <v>49</v>
      </c>
      <c r="I61" s="6"/>
      <c r="J61" s="12">
        <v>37.5</v>
      </c>
      <c r="K61" s="12"/>
    </row>
    <row r="62" spans="2:11">
      <c r="B62" s="9"/>
      <c r="C62" s="4"/>
      <c r="D62" s="4"/>
      <c r="E62" s="4"/>
      <c r="F62" s="4"/>
      <c r="G62" s="4"/>
      <c r="H62" s="8" t="s">
        <v>50</v>
      </c>
      <c r="I62" s="6"/>
      <c r="J62" s="12">
        <v>162.5</v>
      </c>
      <c r="K62" s="12">
        <v>160</v>
      </c>
    </row>
    <row r="63" spans="2:11">
      <c r="B63" s="9"/>
      <c r="C63" s="4"/>
      <c r="D63" s="4"/>
      <c r="E63" s="4"/>
      <c r="F63" s="4"/>
      <c r="G63" s="4"/>
      <c r="H63" s="8" t="s">
        <v>51</v>
      </c>
      <c r="I63" s="6"/>
      <c r="J63" s="12">
        <v>600</v>
      </c>
      <c r="K63" s="12">
        <v>599.4</v>
      </c>
    </row>
    <row r="64" spans="2:11">
      <c r="B64" s="9"/>
      <c r="C64" s="4"/>
      <c r="D64" s="4"/>
      <c r="E64" s="4"/>
      <c r="F64" s="4"/>
      <c r="G64" s="4"/>
      <c r="H64" s="8" t="s">
        <v>52</v>
      </c>
      <c r="I64" s="6"/>
      <c r="J64" s="12"/>
      <c r="K64" s="12"/>
    </row>
    <row r="65" spans="2:11" ht="15">
      <c r="B65" s="56"/>
      <c r="C65" s="52"/>
      <c r="D65" s="57" t="s">
        <v>53</v>
      </c>
      <c r="E65" s="52"/>
      <c r="F65" s="52"/>
      <c r="G65" s="52"/>
      <c r="H65" s="53"/>
      <c r="I65" s="54" t="s">
        <v>80</v>
      </c>
      <c r="J65" s="58">
        <f>J66+J67</f>
        <v>0</v>
      </c>
      <c r="K65" s="58">
        <f>K66+K67</f>
        <v>0</v>
      </c>
    </row>
    <row r="66" spans="2:11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12"/>
      <c r="K66" s="12"/>
    </row>
    <row r="67" spans="2:11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12"/>
      <c r="K67" s="12"/>
    </row>
    <row r="68" spans="2:11" ht="15">
      <c r="B68" s="51" t="s">
        <v>56</v>
      </c>
      <c r="C68" s="52"/>
      <c r="D68" s="52"/>
      <c r="E68" s="52"/>
      <c r="F68" s="52"/>
      <c r="G68" s="52"/>
      <c r="H68" s="53"/>
      <c r="I68" s="54">
        <v>44</v>
      </c>
      <c r="J68" s="58">
        <f>J11+J15+-J23</f>
        <v>0</v>
      </c>
      <c r="K68" s="58">
        <f>K11+K15-K23</f>
        <v>572.20000000000073</v>
      </c>
    </row>
    <row r="69" spans="2:11">
      <c r="B69" s="9"/>
      <c r="C69" s="4" t="s">
        <v>57</v>
      </c>
      <c r="D69" s="4"/>
      <c r="E69" s="4"/>
      <c r="F69" s="4"/>
      <c r="G69" s="4"/>
      <c r="H69" s="8"/>
      <c r="I69" s="6">
        <v>45</v>
      </c>
      <c r="J69" s="12"/>
      <c r="K69" s="12">
        <f>K68</f>
        <v>572.20000000000073</v>
      </c>
    </row>
    <row r="70" spans="2:11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12"/>
      <c r="K70" s="12"/>
    </row>
    <row r="71" spans="2:11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12"/>
      <c r="K71" s="12"/>
    </row>
    <row r="72" spans="2:11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12"/>
      <c r="K72" s="12"/>
    </row>
    <row r="73" spans="2:11" ht="15">
      <c r="B73" s="40"/>
      <c r="C73" s="46"/>
      <c r="D73" s="46" t="s">
        <v>61</v>
      </c>
      <c r="E73" s="46"/>
      <c r="F73" s="46"/>
      <c r="G73" s="46"/>
      <c r="H73" s="48"/>
      <c r="I73" s="54" t="s">
        <v>81</v>
      </c>
      <c r="J73" s="55">
        <f>J74+J75+J76</f>
        <v>7</v>
      </c>
      <c r="K73" s="55">
        <f>K74+K75+K76</f>
        <v>7</v>
      </c>
    </row>
    <row r="74" spans="2:11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1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1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80" spans="2:11">
      <c r="G80" s="1" t="s">
        <v>82</v>
      </c>
    </row>
    <row r="81" spans="2:11">
      <c r="B81" s="62" t="s">
        <v>84</v>
      </c>
      <c r="C81" s="62"/>
      <c r="D81" s="62"/>
      <c r="E81" s="62"/>
      <c r="F81" s="62"/>
      <c r="G81" s="62"/>
      <c r="H81" s="62"/>
      <c r="I81" s="62"/>
      <c r="J81" s="62"/>
      <c r="K81" s="62"/>
    </row>
    <row r="83" spans="2:11">
      <c r="B83" s="62" t="s">
        <v>83</v>
      </c>
      <c r="C83" s="62"/>
      <c r="D83" s="62"/>
      <c r="E83" s="62"/>
      <c r="F83" s="62"/>
      <c r="G83" s="62"/>
      <c r="H83" s="62"/>
      <c r="I83" s="62"/>
      <c r="J83" s="62"/>
      <c r="K83" s="62"/>
    </row>
    <row r="84" spans="2:11">
      <c r="B84" s="62" t="s">
        <v>114</v>
      </c>
      <c r="C84" s="62"/>
      <c r="D84" s="62"/>
      <c r="E84" s="62"/>
      <c r="F84" s="62"/>
      <c r="G84" s="62"/>
      <c r="H84" s="62"/>
      <c r="I84" s="62"/>
      <c r="J84" s="62"/>
      <c r="K84" s="62"/>
    </row>
  </sheetData>
  <mergeCells count="9">
    <mergeCell ref="B6:K6"/>
    <mergeCell ref="B7:K7"/>
    <mergeCell ref="B2:K2"/>
    <mergeCell ref="J8:K8"/>
    <mergeCell ref="B9:H9"/>
    <mergeCell ref="B10:H10"/>
    <mergeCell ref="B81:K81"/>
    <mergeCell ref="B83:K83"/>
    <mergeCell ref="B84:K84"/>
  </mergeCells>
  <pageMargins left="0.2" right="0.3" top="0.46" bottom="0.28000000000000003" header="0.3" footer="0.2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M84"/>
  <sheetViews>
    <sheetView topLeftCell="A52" workbookViewId="0">
      <selection activeCell="L74" sqref="L74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14" customWidth="1"/>
    <col min="10" max="11" width="13" style="1" customWidth="1"/>
    <col min="12" max="16384" width="9.140625" style="1"/>
  </cols>
  <sheetData>
    <row r="1" spans="2:11">
      <c r="K1" s="1" t="s">
        <v>85</v>
      </c>
    </row>
    <row r="2" spans="2:11">
      <c r="B2" s="63" t="s">
        <v>88</v>
      </c>
      <c r="C2" s="63"/>
      <c r="D2" s="63"/>
      <c r="E2" s="63"/>
      <c r="F2" s="63"/>
      <c r="G2" s="63"/>
      <c r="H2" s="63"/>
      <c r="I2" s="63"/>
      <c r="J2" s="63"/>
      <c r="K2" s="63"/>
    </row>
    <row r="3" spans="2:11">
      <c r="B3" s="11" t="s">
        <v>89</v>
      </c>
    </row>
    <row r="6" spans="2:11" ht="15">
      <c r="B6" s="64" t="s">
        <v>86</v>
      </c>
      <c r="C6" s="64"/>
      <c r="D6" s="64"/>
      <c r="E6" s="64"/>
      <c r="F6" s="64"/>
      <c r="G6" s="64"/>
      <c r="H6" s="64"/>
      <c r="I6" s="64"/>
      <c r="J6" s="64"/>
      <c r="K6" s="64"/>
    </row>
    <row r="7" spans="2:11" ht="15">
      <c r="B7" s="64" t="s">
        <v>91</v>
      </c>
      <c r="C7" s="64"/>
      <c r="D7" s="64"/>
      <c r="E7" s="64"/>
      <c r="F7" s="64"/>
      <c r="G7" s="64"/>
      <c r="H7" s="64"/>
      <c r="I7" s="64"/>
      <c r="J7" s="64"/>
      <c r="K7" s="64"/>
    </row>
    <row r="8" spans="2:11">
      <c r="J8" s="65" t="s">
        <v>90</v>
      </c>
      <c r="K8" s="65"/>
    </row>
    <row r="9" spans="2:11">
      <c r="B9" s="66"/>
      <c r="C9" s="66"/>
      <c r="D9" s="66"/>
      <c r="E9" s="66"/>
      <c r="F9" s="66"/>
      <c r="G9" s="66"/>
      <c r="H9" s="66"/>
      <c r="I9" s="5" t="s">
        <v>65</v>
      </c>
      <c r="J9" s="5" t="s">
        <v>66</v>
      </c>
      <c r="K9" s="5" t="s">
        <v>67</v>
      </c>
    </row>
    <row r="10" spans="2:11">
      <c r="B10" s="67" t="s">
        <v>68</v>
      </c>
      <c r="C10" s="68"/>
      <c r="D10" s="68"/>
      <c r="E10" s="68"/>
      <c r="F10" s="68"/>
      <c r="G10" s="68"/>
      <c r="H10" s="69"/>
      <c r="I10" s="6" t="s">
        <v>69</v>
      </c>
      <c r="J10" s="6" t="s">
        <v>70</v>
      </c>
      <c r="K10" s="6" t="s">
        <v>71</v>
      </c>
    </row>
    <row r="11" spans="2:11" ht="15">
      <c r="B11" s="51" t="s">
        <v>0</v>
      </c>
      <c r="C11" s="52"/>
      <c r="D11" s="52"/>
      <c r="E11" s="52"/>
      <c r="F11" s="52"/>
      <c r="G11" s="52"/>
      <c r="H11" s="53"/>
      <c r="I11" s="54">
        <v>1</v>
      </c>
      <c r="J11" s="55"/>
      <c r="K11" s="55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56"/>
      <c r="C15" s="57" t="s">
        <v>4</v>
      </c>
      <c r="D15" s="52"/>
      <c r="E15" s="52"/>
      <c r="F15" s="52"/>
      <c r="G15" s="52"/>
      <c r="H15" s="53"/>
      <c r="I15" s="54" t="s">
        <v>72</v>
      </c>
      <c r="J15" s="58">
        <f>J16+J17+J18+J19+J20+J21+J22</f>
        <v>20179.7</v>
      </c>
      <c r="K15" s="58">
        <f>K16+K17+K18+K19+K20+K21+K22</f>
        <v>20179.7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12">
        <v>20179.7</v>
      </c>
      <c r="K16" s="12">
        <v>20179.7</v>
      </c>
    </row>
    <row r="17" spans="2:13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12"/>
      <c r="K17" s="12"/>
    </row>
    <row r="18" spans="2:13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12"/>
      <c r="K18" s="12"/>
    </row>
    <row r="19" spans="2:13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12"/>
      <c r="K19" s="12"/>
    </row>
    <row r="20" spans="2:13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12"/>
      <c r="K20" s="12"/>
    </row>
    <row r="21" spans="2:13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12"/>
      <c r="K21" s="12"/>
    </row>
    <row r="22" spans="2:13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12"/>
      <c r="K22" s="12"/>
    </row>
    <row r="23" spans="2:13" ht="15">
      <c r="B23" s="56"/>
      <c r="C23" s="57" t="s">
        <v>12</v>
      </c>
      <c r="D23" s="52"/>
      <c r="E23" s="52"/>
      <c r="F23" s="52"/>
      <c r="G23" s="52"/>
      <c r="H23" s="53"/>
      <c r="I23" s="54" t="s">
        <v>73</v>
      </c>
      <c r="J23" s="58">
        <f>J24+J65</f>
        <v>20179.696800000002</v>
      </c>
      <c r="K23" s="58">
        <f>K24+K65</f>
        <v>20120.400000000001</v>
      </c>
    </row>
    <row r="24" spans="2:13" ht="15">
      <c r="B24" s="56"/>
      <c r="C24" s="52"/>
      <c r="D24" s="57" t="s">
        <v>13</v>
      </c>
      <c r="E24" s="52"/>
      <c r="F24" s="52"/>
      <c r="G24" s="52"/>
      <c r="H24" s="53"/>
      <c r="I24" s="54" t="s">
        <v>74</v>
      </c>
      <c r="J24" s="58">
        <f>J25+J60</f>
        <v>20179.696800000002</v>
      </c>
      <c r="K24" s="58">
        <f>K25+K60</f>
        <v>20120.400000000001</v>
      </c>
    </row>
    <row r="25" spans="2:13" ht="15">
      <c r="B25" s="56"/>
      <c r="C25" s="57"/>
      <c r="D25" s="57"/>
      <c r="E25" s="57" t="s">
        <v>25</v>
      </c>
      <c r="F25" s="57"/>
      <c r="G25" s="57"/>
      <c r="H25" s="59"/>
      <c r="I25" s="60" t="s">
        <v>75</v>
      </c>
      <c r="J25" s="58">
        <f>J26+J31+J37</f>
        <v>19298.396800000002</v>
      </c>
      <c r="K25" s="58">
        <f>K26+K31+K37</f>
        <v>19249.5</v>
      </c>
    </row>
    <row r="26" spans="2:13" ht="15">
      <c r="B26" s="51"/>
      <c r="C26" s="57"/>
      <c r="D26" s="57"/>
      <c r="E26" s="57"/>
      <c r="F26" s="57" t="s">
        <v>14</v>
      </c>
      <c r="G26" s="57"/>
      <c r="H26" s="59"/>
      <c r="I26" s="60" t="s">
        <v>76</v>
      </c>
      <c r="J26" s="58">
        <f>J27+J28+J29+J30</f>
        <v>15758.4</v>
      </c>
      <c r="K26" s="58">
        <f>K27+K28+K29+K30</f>
        <v>15758.4</v>
      </c>
    </row>
    <row r="27" spans="2:13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12">
        <v>11646.4</v>
      </c>
      <c r="K27" s="12">
        <v>11646.4</v>
      </c>
    </row>
    <row r="28" spans="2:13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12">
        <v>3104</v>
      </c>
      <c r="K28" s="12">
        <v>3104</v>
      </c>
    </row>
    <row r="29" spans="2:13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12">
        <v>1008</v>
      </c>
      <c r="K29" s="12">
        <v>1008</v>
      </c>
    </row>
    <row r="30" spans="2:13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12"/>
      <c r="K30" s="12"/>
    </row>
    <row r="31" spans="2:13" ht="15">
      <c r="B31" s="56"/>
      <c r="C31" s="57"/>
      <c r="D31" s="57"/>
      <c r="E31" s="57"/>
      <c r="F31" s="61" t="s">
        <v>19</v>
      </c>
      <c r="G31" s="57"/>
      <c r="H31" s="59"/>
      <c r="I31" s="60" t="s">
        <v>77</v>
      </c>
      <c r="J31" s="58">
        <f>J32+J33+J34+J35+J36</f>
        <v>1733.5968</v>
      </c>
      <c r="K31" s="58">
        <f>K32+K33+K34+K35+K36</f>
        <v>1733.6</v>
      </c>
    </row>
    <row r="32" spans="2:13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12">
        <v>1103.18</v>
      </c>
      <c r="K32" s="12">
        <v>1103.18</v>
      </c>
      <c r="L32" s="16">
        <f>15758.4*7%</f>
        <v>1103.0880000000002</v>
      </c>
      <c r="M32" s="1">
        <v>7</v>
      </c>
    </row>
    <row r="33" spans="2:13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12">
        <v>126.1</v>
      </c>
      <c r="K33" s="12">
        <v>126.1</v>
      </c>
      <c r="L33" s="16">
        <f>K26*0.8%</f>
        <v>126.0672</v>
      </c>
      <c r="M33" s="1">
        <v>0.8</v>
      </c>
    </row>
    <row r="34" spans="2:13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12">
        <v>157.6</v>
      </c>
      <c r="K34" s="12">
        <v>157.6</v>
      </c>
      <c r="L34" s="16">
        <f>K26*1%</f>
        <v>157.584</v>
      </c>
      <c r="M34" s="1">
        <v>1</v>
      </c>
    </row>
    <row r="35" spans="2:13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12">
        <f>15758.4*0.2%</f>
        <v>31.5168</v>
      </c>
      <c r="K35" s="12">
        <v>31.52</v>
      </c>
      <c r="L35" s="16">
        <f>K26*M35%</f>
        <v>31.5168</v>
      </c>
      <c r="M35" s="1">
        <v>0.2</v>
      </c>
    </row>
    <row r="36" spans="2:13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12">
        <v>315.2</v>
      </c>
      <c r="K36" s="12">
        <v>315.2</v>
      </c>
      <c r="L36" s="16">
        <f>K26*2%</f>
        <v>315.16800000000001</v>
      </c>
      <c r="M36" s="1">
        <v>2</v>
      </c>
    </row>
    <row r="37" spans="2:13" ht="15">
      <c r="B37" s="56"/>
      <c r="C37" s="57"/>
      <c r="D37" s="57"/>
      <c r="E37" s="57"/>
      <c r="F37" s="57" t="s">
        <v>26</v>
      </c>
      <c r="G37" s="57"/>
      <c r="H37" s="57"/>
      <c r="I37" s="60" t="s">
        <v>78</v>
      </c>
      <c r="J37" s="58">
        <f>J38+J43+J49+J52+J55</f>
        <v>1806.4</v>
      </c>
      <c r="K37" s="58">
        <f>K38+K43+K49+K52+K55</f>
        <v>1757.5</v>
      </c>
      <c r="L37" s="16">
        <f>SUM(L32:L36)</f>
        <v>1733.4240000000004</v>
      </c>
      <c r="M37" s="1">
        <f>SUM(M32:M36)</f>
        <v>11</v>
      </c>
    </row>
    <row r="38" spans="2:13">
      <c r="B38" s="7"/>
      <c r="C38" s="10"/>
      <c r="D38" s="10"/>
      <c r="E38" s="10"/>
      <c r="F38" s="10"/>
      <c r="G38" s="10" t="s">
        <v>27</v>
      </c>
      <c r="H38" s="10"/>
      <c r="I38" s="13">
        <v>22</v>
      </c>
      <c r="J38" s="12"/>
      <c r="K38" s="12"/>
    </row>
    <row r="39" spans="2:13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12"/>
      <c r="K39" s="12"/>
    </row>
    <row r="40" spans="2:13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12"/>
      <c r="K40" s="12"/>
    </row>
    <row r="41" spans="2:13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12"/>
      <c r="K41" s="12"/>
    </row>
    <row r="42" spans="2:13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12"/>
      <c r="K42" s="12"/>
    </row>
    <row r="43" spans="2:13" ht="15">
      <c r="B43" s="56"/>
      <c r="C43" s="52"/>
      <c r="D43" s="52"/>
      <c r="E43" s="52"/>
      <c r="F43" s="52"/>
      <c r="G43" s="57" t="s">
        <v>32</v>
      </c>
      <c r="H43" s="53"/>
      <c r="I43" s="54">
        <v>27</v>
      </c>
      <c r="J43" s="58">
        <f>J44+J45+J46+J47+J48</f>
        <v>1306.4000000000001</v>
      </c>
      <c r="K43" s="58">
        <f>K44+K45+K46+K47+K48</f>
        <v>1263.2</v>
      </c>
    </row>
    <row r="44" spans="2:13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12">
        <v>317.60000000000002</v>
      </c>
      <c r="K44" s="12">
        <v>296.5</v>
      </c>
    </row>
    <row r="45" spans="2:13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12">
        <v>500</v>
      </c>
      <c r="K45" s="12">
        <v>500</v>
      </c>
    </row>
    <row r="46" spans="2:13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12">
        <v>488.8</v>
      </c>
      <c r="K46" s="12">
        <v>466.7</v>
      </c>
    </row>
    <row r="47" spans="2:13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12"/>
      <c r="K47" s="12"/>
    </row>
    <row r="48" spans="2:13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12"/>
      <c r="K48" s="12"/>
    </row>
    <row r="49" spans="2:11" ht="15">
      <c r="B49" s="56"/>
      <c r="C49" s="52"/>
      <c r="D49" s="52"/>
      <c r="E49" s="52"/>
      <c r="F49" s="52"/>
      <c r="G49" s="57" t="s">
        <v>38</v>
      </c>
      <c r="H49" s="53"/>
      <c r="I49" s="54">
        <v>33</v>
      </c>
      <c r="J49" s="58">
        <f>J50+J51</f>
        <v>0</v>
      </c>
      <c r="K49" s="58">
        <f>K50+K51</f>
        <v>0</v>
      </c>
    </row>
    <row r="50" spans="2:11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12"/>
      <c r="K50" s="12"/>
    </row>
    <row r="51" spans="2:11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12"/>
      <c r="K51" s="12"/>
    </row>
    <row r="52" spans="2:11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12">
        <f>J53+J54</f>
        <v>0</v>
      </c>
      <c r="K52" s="12">
        <f>K53+K54</f>
        <v>0</v>
      </c>
    </row>
    <row r="53" spans="2:11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12"/>
      <c r="K53" s="12"/>
    </row>
    <row r="54" spans="2:11">
      <c r="B54" s="9"/>
      <c r="C54" s="4"/>
      <c r="D54" s="4"/>
      <c r="E54" s="4"/>
      <c r="F54" s="4"/>
      <c r="G54" s="4"/>
      <c r="H54" s="8" t="s">
        <v>43</v>
      </c>
      <c r="I54" s="6"/>
      <c r="J54" s="12"/>
      <c r="K54" s="12"/>
    </row>
    <row r="55" spans="2:11" ht="15">
      <c r="B55" s="56"/>
      <c r="C55" s="52"/>
      <c r="D55" s="52"/>
      <c r="E55" s="52"/>
      <c r="F55" s="52"/>
      <c r="G55" s="57" t="s">
        <v>44</v>
      </c>
      <c r="H55" s="53"/>
      <c r="I55" s="54" t="s">
        <v>79</v>
      </c>
      <c r="J55" s="58">
        <f>J56+J57</f>
        <v>500</v>
      </c>
      <c r="K55" s="58">
        <f>K56+K57</f>
        <v>494.3</v>
      </c>
    </row>
    <row r="56" spans="2:11">
      <c r="B56" s="9"/>
      <c r="C56" s="4"/>
      <c r="D56" s="4"/>
      <c r="E56" s="4"/>
      <c r="F56" s="4"/>
      <c r="G56" s="4"/>
      <c r="H56" s="8" t="s">
        <v>45</v>
      </c>
      <c r="I56" s="6"/>
      <c r="J56" s="12">
        <v>500</v>
      </c>
      <c r="K56" s="12">
        <v>494.3</v>
      </c>
    </row>
    <row r="57" spans="2:11">
      <c r="B57" s="9"/>
      <c r="C57" s="4"/>
      <c r="D57" s="4"/>
      <c r="E57" s="4"/>
      <c r="F57" s="4"/>
      <c r="G57" s="4"/>
      <c r="H57" s="8" t="s">
        <v>46</v>
      </c>
      <c r="I57" s="6"/>
      <c r="J57" s="12"/>
      <c r="K57" s="12"/>
    </row>
    <row r="58" spans="2:11" ht="15">
      <c r="B58" s="56"/>
      <c r="C58" s="52"/>
      <c r="D58" s="52"/>
      <c r="E58" s="52"/>
      <c r="F58" s="52"/>
      <c r="G58" s="57" t="s">
        <v>47</v>
      </c>
      <c r="H58" s="53"/>
      <c r="I58" s="54"/>
      <c r="J58" s="58">
        <f>J59</f>
        <v>0</v>
      </c>
      <c r="K58" s="58">
        <f>K59</f>
        <v>0</v>
      </c>
    </row>
    <row r="59" spans="2:11">
      <c r="B59" s="9"/>
      <c r="C59" s="4"/>
      <c r="D59" s="4"/>
      <c r="E59" s="4"/>
      <c r="F59" s="4"/>
      <c r="G59" s="4"/>
      <c r="H59" s="8" t="s">
        <v>47</v>
      </c>
      <c r="I59" s="6"/>
      <c r="J59" s="12"/>
      <c r="K59" s="12"/>
    </row>
    <row r="60" spans="2:11" ht="15">
      <c r="B60" s="56"/>
      <c r="C60" s="52"/>
      <c r="D60" s="52"/>
      <c r="E60" s="52"/>
      <c r="F60" s="52"/>
      <c r="G60" s="57" t="s">
        <v>48</v>
      </c>
      <c r="H60" s="53"/>
      <c r="I60" s="54"/>
      <c r="J60" s="58">
        <f>J61+J62+J63+J64</f>
        <v>881.3</v>
      </c>
      <c r="K60" s="58">
        <f>K61+K62+K63+K64</f>
        <v>870.9</v>
      </c>
    </row>
    <row r="61" spans="2:11">
      <c r="B61" s="9"/>
      <c r="C61" s="4"/>
      <c r="D61" s="4"/>
      <c r="E61" s="4"/>
      <c r="F61" s="4"/>
      <c r="G61" s="4"/>
      <c r="H61" s="8" t="s">
        <v>49</v>
      </c>
      <c r="I61" s="6"/>
      <c r="J61" s="12">
        <v>37.5</v>
      </c>
      <c r="K61" s="12">
        <v>31.5</v>
      </c>
    </row>
    <row r="62" spans="2:11">
      <c r="B62" s="9"/>
      <c r="C62" s="4"/>
      <c r="D62" s="4"/>
      <c r="E62" s="4"/>
      <c r="F62" s="4"/>
      <c r="G62" s="4"/>
      <c r="H62" s="8" t="s">
        <v>50</v>
      </c>
      <c r="I62" s="6"/>
      <c r="J62" s="12">
        <v>243.8</v>
      </c>
      <c r="K62" s="12">
        <v>240</v>
      </c>
    </row>
    <row r="63" spans="2:11">
      <c r="B63" s="9"/>
      <c r="C63" s="4"/>
      <c r="D63" s="4"/>
      <c r="E63" s="4"/>
      <c r="F63" s="4"/>
      <c r="G63" s="4"/>
      <c r="H63" s="8" t="s">
        <v>51</v>
      </c>
      <c r="I63" s="6"/>
      <c r="J63" s="12">
        <v>600</v>
      </c>
      <c r="K63" s="12">
        <v>599.4</v>
      </c>
    </row>
    <row r="64" spans="2:11">
      <c r="B64" s="9"/>
      <c r="C64" s="4"/>
      <c r="D64" s="4"/>
      <c r="E64" s="4"/>
      <c r="F64" s="4"/>
      <c r="G64" s="4"/>
      <c r="H64" s="8" t="s">
        <v>52</v>
      </c>
      <c r="I64" s="6"/>
      <c r="J64" s="12"/>
      <c r="K64" s="12"/>
    </row>
    <row r="65" spans="2:11" ht="15">
      <c r="B65" s="56"/>
      <c r="C65" s="52"/>
      <c r="D65" s="57" t="s">
        <v>53</v>
      </c>
      <c r="E65" s="52"/>
      <c r="F65" s="52"/>
      <c r="G65" s="52"/>
      <c r="H65" s="53"/>
      <c r="I65" s="54" t="s">
        <v>80</v>
      </c>
      <c r="J65" s="58">
        <f>J66+J67</f>
        <v>0</v>
      </c>
      <c r="K65" s="58">
        <f>K66+K67</f>
        <v>0</v>
      </c>
    </row>
    <row r="66" spans="2:11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12"/>
      <c r="K66" s="12"/>
    </row>
    <row r="67" spans="2:11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12"/>
      <c r="K67" s="12"/>
    </row>
    <row r="68" spans="2:11" ht="15">
      <c r="B68" s="51" t="s">
        <v>116</v>
      </c>
      <c r="C68" s="52"/>
      <c r="D68" s="52"/>
      <c r="E68" s="52"/>
      <c r="F68" s="52"/>
      <c r="G68" s="52"/>
      <c r="H68" s="53"/>
      <c r="I68" s="54">
        <v>44</v>
      </c>
      <c r="J68" s="58">
        <f>J11+J15-J23</f>
        <v>3.1999999991967343E-3</v>
      </c>
      <c r="K68" s="58">
        <f>K11+K15-K23</f>
        <v>59.299999999999272</v>
      </c>
    </row>
    <row r="69" spans="2:11">
      <c r="B69" s="9" t="s">
        <v>92</v>
      </c>
      <c r="C69" s="4" t="s">
        <v>93</v>
      </c>
      <c r="D69" s="4"/>
      <c r="E69" s="4"/>
      <c r="F69" s="4"/>
      <c r="G69" s="4"/>
      <c r="H69" s="8"/>
      <c r="I69" s="6">
        <v>45</v>
      </c>
      <c r="J69" s="12"/>
      <c r="K69" s="12">
        <f>K68</f>
        <v>59.299999999999272</v>
      </c>
    </row>
    <row r="70" spans="2:11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12"/>
      <c r="K70" s="12"/>
    </row>
    <row r="71" spans="2:11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12"/>
      <c r="K71" s="12"/>
    </row>
    <row r="72" spans="2:11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12"/>
      <c r="K72" s="12"/>
    </row>
    <row r="73" spans="2:11" ht="15">
      <c r="B73" s="56"/>
      <c r="C73" s="52"/>
      <c r="D73" s="52" t="s">
        <v>61</v>
      </c>
      <c r="E73" s="52"/>
      <c r="F73" s="52"/>
      <c r="G73" s="52"/>
      <c r="H73" s="53"/>
      <c r="I73" s="54" t="s">
        <v>81</v>
      </c>
      <c r="J73" s="55">
        <f>J74+J75+J76</f>
        <v>7</v>
      </c>
      <c r="K73" s="55">
        <f>K74+K75+K76</f>
        <v>7</v>
      </c>
    </row>
    <row r="74" spans="2:11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1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1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80" spans="2:11">
      <c r="G80" s="1" t="s">
        <v>82</v>
      </c>
    </row>
    <row r="81" spans="2:11">
      <c r="B81" s="62" t="s">
        <v>84</v>
      </c>
      <c r="C81" s="62"/>
      <c r="D81" s="62"/>
      <c r="E81" s="62"/>
      <c r="F81" s="62"/>
      <c r="G81" s="62"/>
      <c r="H81" s="62"/>
      <c r="I81" s="62"/>
      <c r="J81" s="62"/>
      <c r="K81" s="62"/>
    </row>
    <row r="83" spans="2:11">
      <c r="B83" s="62" t="s">
        <v>102</v>
      </c>
      <c r="C83" s="62"/>
      <c r="D83" s="62"/>
      <c r="E83" s="62"/>
      <c r="F83" s="62"/>
      <c r="G83" s="62"/>
      <c r="H83" s="62"/>
      <c r="I83" s="62"/>
      <c r="J83" s="62"/>
      <c r="K83" s="62"/>
    </row>
    <row r="84" spans="2:11">
      <c r="B84" s="62" t="s">
        <v>115</v>
      </c>
      <c r="C84" s="62"/>
      <c r="D84" s="62"/>
      <c r="E84" s="62"/>
      <c r="F84" s="62"/>
      <c r="G84" s="62"/>
      <c r="H84" s="62"/>
      <c r="I84" s="62"/>
      <c r="J84" s="62"/>
      <c r="K84" s="62"/>
    </row>
  </sheetData>
  <mergeCells count="9">
    <mergeCell ref="B10:H10"/>
    <mergeCell ref="B2:K2"/>
    <mergeCell ref="B6:K6"/>
    <mergeCell ref="B7:K7"/>
    <mergeCell ref="J8:K8"/>
    <mergeCell ref="B9:H9"/>
    <mergeCell ref="B81:K81"/>
    <mergeCell ref="B83:K83"/>
    <mergeCell ref="B84:K84"/>
  </mergeCells>
  <pageMargins left="0.39" right="0.26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P82"/>
  <sheetViews>
    <sheetView topLeftCell="A19" workbookViewId="0">
      <selection activeCell="O19" sqref="O19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15" customWidth="1"/>
    <col min="10" max="11" width="13" style="1" customWidth="1"/>
    <col min="12" max="12" width="7.7109375" style="1" customWidth="1"/>
    <col min="13" max="13" width="8.140625" style="1" customWidth="1"/>
    <col min="14" max="16384" width="9.140625" style="1"/>
  </cols>
  <sheetData>
    <row r="1" spans="2:11">
      <c r="K1" s="1" t="s">
        <v>85</v>
      </c>
    </row>
    <row r="2" spans="2:11">
      <c r="B2" s="63" t="s">
        <v>88</v>
      </c>
      <c r="C2" s="63"/>
      <c r="D2" s="63"/>
      <c r="E2" s="63"/>
      <c r="F2" s="63"/>
      <c r="G2" s="63"/>
      <c r="H2" s="63"/>
      <c r="I2" s="63"/>
      <c r="J2" s="63"/>
      <c r="K2" s="63"/>
    </row>
    <row r="3" spans="2:11">
      <c r="B3" s="11" t="s">
        <v>89</v>
      </c>
    </row>
    <row r="6" spans="2:11" ht="15">
      <c r="B6" s="64" t="s">
        <v>86</v>
      </c>
      <c r="C6" s="64"/>
      <c r="D6" s="64"/>
      <c r="E6" s="64"/>
      <c r="F6" s="64"/>
      <c r="G6" s="64"/>
      <c r="H6" s="64"/>
      <c r="I6" s="64"/>
      <c r="J6" s="64"/>
      <c r="K6" s="64"/>
    </row>
    <row r="7" spans="2:11" ht="15">
      <c r="B7" s="64" t="s">
        <v>94</v>
      </c>
      <c r="C7" s="64"/>
      <c r="D7" s="64"/>
      <c r="E7" s="64"/>
      <c r="F7" s="64"/>
      <c r="G7" s="64"/>
      <c r="H7" s="64"/>
      <c r="I7" s="64"/>
      <c r="J7" s="64"/>
      <c r="K7" s="64"/>
    </row>
    <row r="8" spans="2:11">
      <c r="J8" s="65" t="s">
        <v>90</v>
      </c>
      <c r="K8" s="65"/>
    </row>
    <row r="9" spans="2:11">
      <c r="B9" s="66"/>
      <c r="C9" s="66"/>
      <c r="D9" s="66"/>
      <c r="E9" s="66"/>
      <c r="F9" s="66"/>
      <c r="G9" s="66"/>
      <c r="H9" s="66"/>
      <c r="I9" s="5" t="s">
        <v>65</v>
      </c>
      <c r="J9" s="5" t="s">
        <v>66</v>
      </c>
      <c r="K9" s="5" t="s">
        <v>67</v>
      </c>
    </row>
    <row r="10" spans="2:11">
      <c r="B10" s="67" t="s">
        <v>68</v>
      </c>
      <c r="C10" s="68"/>
      <c r="D10" s="68"/>
      <c r="E10" s="68"/>
      <c r="F10" s="68"/>
      <c r="G10" s="68"/>
      <c r="H10" s="69"/>
      <c r="I10" s="6" t="s">
        <v>69</v>
      </c>
      <c r="J10" s="6" t="s">
        <v>70</v>
      </c>
      <c r="K10" s="6" t="s">
        <v>71</v>
      </c>
    </row>
    <row r="11" spans="2:11" ht="15">
      <c r="B11" s="51" t="s">
        <v>0</v>
      </c>
      <c r="C11" s="52"/>
      <c r="D11" s="52"/>
      <c r="E11" s="52"/>
      <c r="F11" s="52"/>
      <c r="G11" s="52"/>
      <c r="H11" s="53"/>
      <c r="I11" s="54">
        <v>1</v>
      </c>
      <c r="J11" s="55"/>
      <c r="K11" s="55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56"/>
      <c r="C15" s="57" t="s">
        <v>4</v>
      </c>
      <c r="D15" s="52"/>
      <c r="E15" s="52"/>
      <c r="F15" s="52"/>
      <c r="G15" s="52"/>
      <c r="H15" s="53"/>
      <c r="I15" s="54" t="s">
        <v>72</v>
      </c>
      <c r="J15" s="58">
        <f>J16+J17+J18+J19+J20+J21+J22</f>
        <v>24799.7</v>
      </c>
      <c r="K15" s="58">
        <f>K16+K17+K18+K19+K20+K21+K22</f>
        <v>24799.7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12">
        <v>24799.7</v>
      </c>
      <c r="K16" s="12">
        <v>24799.7</v>
      </c>
    </row>
    <row r="17" spans="2:16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12"/>
      <c r="K17" s="12"/>
    </row>
    <row r="18" spans="2:16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12"/>
      <c r="K18" s="12"/>
    </row>
    <row r="19" spans="2:16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12"/>
      <c r="K19" s="12"/>
    </row>
    <row r="20" spans="2:16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12"/>
      <c r="K20" s="12"/>
    </row>
    <row r="21" spans="2:16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12"/>
      <c r="K21" s="12"/>
    </row>
    <row r="22" spans="2:16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12"/>
      <c r="K22" s="12"/>
    </row>
    <row r="23" spans="2:16" ht="15">
      <c r="B23" s="56"/>
      <c r="C23" s="57" t="s">
        <v>12</v>
      </c>
      <c r="D23" s="52"/>
      <c r="E23" s="52"/>
      <c r="F23" s="52"/>
      <c r="G23" s="52"/>
      <c r="H23" s="53"/>
      <c r="I23" s="54" t="s">
        <v>73</v>
      </c>
      <c r="J23" s="58">
        <f>J24+J65</f>
        <v>24799.7</v>
      </c>
      <c r="K23" s="58">
        <f>K24+K65</f>
        <v>24781.7</v>
      </c>
    </row>
    <row r="24" spans="2:16" ht="15">
      <c r="B24" s="56"/>
      <c r="C24" s="52"/>
      <c r="D24" s="57" t="s">
        <v>13</v>
      </c>
      <c r="E24" s="52"/>
      <c r="F24" s="52"/>
      <c r="G24" s="52"/>
      <c r="H24" s="53"/>
      <c r="I24" s="54" t="s">
        <v>74</v>
      </c>
      <c r="J24" s="58">
        <f>J25+J60</f>
        <v>24799.7</v>
      </c>
      <c r="K24" s="58">
        <f>K25+K60</f>
        <v>24781.7</v>
      </c>
    </row>
    <row r="25" spans="2:16" ht="15">
      <c r="B25" s="56"/>
      <c r="C25" s="57"/>
      <c r="D25" s="57"/>
      <c r="E25" s="57" t="s">
        <v>25</v>
      </c>
      <c r="F25" s="57"/>
      <c r="G25" s="57"/>
      <c r="H25" s="59"/>
      <c r="I25" s="60" t="s">
        <v>75</v>
      </c>
      <c r="J25" s="58">
        <f>J26+J31+J37</f>
        <v>23918.400000000001</v>
      </c>
      <c r="K25" s="58">
        <f>K26+K31+K37</f>
        <v>23910.799999999999</v>
      </c>
    </row>
    <row r="26" spans="2:16" ht="15">
      <c r="B26" s="51"/>
      <c r="C26" s="57"/>
      <c r="D26" s="57"/>
      <c r="E26" s="57"/>
      <c r="F26" s="57" t="s">
        <v>14</v>
      </c>
      <c r="G26" s="57"/>
      <c r="H26" s="59"/>
      <c r="I26" s="60" t="s">
        <v>76</v>
      </c>
      <c r="J26" s="58">
        <f>J27+J28+J29+J30</f>
        <v>19698</v>
      </c>
      <c r="K26" s="58">
        <f>K27+K28+K29+K30</f>
        <v>19698</v>
      </c>
    </row>
    <row r="27" spans="2:16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12">
        <v>14512</v>
      </c>
      <c r="K27" s="12">
        <v>14512</v>
      </c>
    </row>
    <row r="28" spans="2:16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12">
        <v>3880</v>
      </c>
      <c r="K28" s="12">
        <v>3880</v>
      </c>
    </row>
    <row r="29" spans="2:16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12">
        <v>1306</v>
      </c>
      <c r="K29" s="12">
        <v>1306</v>
      </c>
    </row>
    <row r="30" spans="2:16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12"/>
      <c r="K30" s="12"/>
      <c r="M30" s="1">
        <v>19698</v>
      </c>
    </row>
    <row r="31" spans="2:16" ht="15">
      <c r="B31" s="56"/>
      <c r="C31" s="57"/>
      <c r="D31" s="57"/>
      <c r="E31" s="57"/>
      <c r="F31" s="61" t="s">
        <v>19</v>
      </c>
      <c r="G31" s="57"/>
      <c r="H31" s="59"/>
      <c r="I31" s="60" t="s">
        <v>77</v>
      </c>
      <c r="J31" s="58">
        <f>J32+J33+J34+J35+J36</f>
        <v>2167</v>
      </c>
      <c r="K31" s="58">
        <f>K32+K33+K34+K35+K36</f>
        <v>2167</v>
      </c>
    </row>
    <row r="32" spans="2:16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12">
        <v>1379</v>
      </c>
      <c r="K32" s="12">
        <v>1379</v>
      </c>
      <c r="M32" s="16">
        <f>M30*7%</f>
        <v>1378.8600000000001</v>
      </c>
      <c r="N32" s="1">
        <v>7</v>
      </c>
      <c r="O32" s="1">
        <v>7.3</v>
      </c>
      <c r="P32" s="1">
        <v>7</v>
      </c>
    </row>
    <row r="33" spans="2:16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12">
        <v>157.6</v>
      </c>
      <c r="K33" s="12">
        <v>157.6</v>
      </c>
      <c r="L33" s="16"/>
      <c r="M33" s="16">
        <f>M30*N33%</f>
        <v>157.584</v>
      </c>
      <c r="N33" s="1">
        <v>0.8</v>
      </c>
      <c r="O33" s="1">
        <v>0.7</v>
      </c>
      <c r="P33" s="1">
        <v>0.5</v>
      </c>
    </row>
    <row r="34" spans="2:16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12">
        <v>197</v>
      </c>
      <c r="K34" s="12">
        <v>197</v>
      </c>
      <c r="M34" s="16">
        <f>M30*N34%</f>
        <v>196.98000000000002</v>
      </c>
      <c r="N34" s="1">
        <v>1</v>
      </c>
      <c r="O34" s="1">
        <v>0.9</v>
      </c>
      <c r="P34" s="1">
        <v>1</v>
      </c>
    </row>
    <row r="35" spans="2:16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12">
        <v>39.4</v>
      </c>
      <c r="K35" s="12">
        <v>39.4</v>
      </c>
      <c r="M35" s="16">
        <f>M30*N35%</f>
        <v>39.396000000000001</v>
      </c>
      <c r="N35" s="1">
        <v>0.2</v>
      </c>
      <c r="O35" s="1">
        <v>0.2</v>
      </c>
      <c r="P35" s="1">
        <v>0.5</v>
      </c>
    </row>
    <row r="36" spans="2:16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12">
        <v>394</v>
      </c>
      <c r="K36" s="12">
        <v>394</v>
      </c>
      <c r="M36" s="16">
        <f>M30*N36%</f>
        <v>393.96000000000004</v>
      </c>
      <c r="N36" s="1">
        <v>2</v>
      </c>
      <c r="O36" s="1">
        <v>1.9</v>
      </c>
      <c r="P36" s="1">
        <v>2</v>
      </c>
    </row>
    <row r="37" spans="2:16" ht="15">
      <c r="B37" s="56"/>
      <c r="C37" s="57"/>
      <c r="D37" s="57"/>
      <c r="E37" s="57"/>
      <c r="F37" s="57" t="s">
        <v>26</v>
      </c>
      <c r="G37" s="57"/>
      <c r="H37" s="57"/>
      <c r="I37" s="60" t="s">
        <v>78</v>
      </c>
      <c r="J37" s="58">
        <f>J38+J43+J49+J52+J55</f>
        <v>2053.4</v>
      </c>
      <c r="K37" s="58">
        <f>K38+K43+K49+K52+K55</f>
        <v>2045.8</v>
      </c>
      <c r="M37" s="18">
        <f>SUM(M32:M36)</f>
        <v>2166.7800000000002</v>
      </c>
      <c r="N37" s="1">
        <f>SUM(N32:N36)</f>
        <v>11</v>
      </c>
      <c r="O37" s="1">
        <f>SUM(O32:O36)</f>
        <v>11</v>
      </c>
      <c r="P37" s="1">
        <f>SUM(P32:P36)</f>
        <v>11</v>
      </c>
    </row>
    <row r="38" spans="2:16">
      <c r="B38" s="7"/>
      <c r="C38" s="10"/>
      <c r="D38" s="10"/>
      <c r="E38" s="10"/>
      <c r="F38" s="10"/>
      <c r="G38" s="10" t="s">
        <v>27</v>
      </c>
      <c r="H38" s="10"/>
      <c r="I38" s="13">
        <v>22</v>
      </c>
      <c r="J38" s="12"/>
      <c r="K38" s="12"/>
    </row>
    <row r="39" spans="2:16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12"/>
      <c r="K39" s="12"/>
    </row>
    <row r="40" spans="2:16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12"/>
      <c r="K40" s="12"/>
    </row>
    <row r="41" spans="2:16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12"/>
      <c r="K41" s="12"/>
    </row>
    <row r="42" spans="2:16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12"/>
      <c r="K42" s="12"/>
    </row>
    <row r="43" spans="2:16" ht="15">
      <c r="B43" s="56"/>
      <c r="C43" s="52"/>
      <c r="D43" s="52"/>
      <c r="E43" s="52"/>
      <c r="F43" s="52"/>
      <c r="G43" s="57" t="s">
        <v>32</v>
      </c>
      <c r="H43" s="53"/>
      <c r="I43" s="54">
        <v>27</v>
      </c>
      <c r="J43" s="58">
        <f>J44+J45+J46+J47+J48</f>
        <v>1553.4</v>
      </c>
      <c r="K43" s="58">
        <f>K44+K45+K46+K47+K48</f>
        <v>1551.5</v>
      </c>
      <c r="L43" s="16"/>
    </row>
    <row r="44" spans="2:16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12">
        <v>317.60000000000002</v>
      </c>
      <c r="K44" s="12">
        <v>316.5</v>
      </c>
    </row>
    <row r="45" spans="2:16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12">
        <v>625</v>
      </c>
      <c r="K45" s="12">
        <v>625</v>
      </c>
    </row>
    <row r="46" spans="2:16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12">
        <v>610.79999999999995</v>
      </c>
      <c r="K46" s="12">
        <v>610</v>
      </c>
      <c r="M46" s="17"/>
    </row>
    <row r="47" spans="2:16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12"/>
      <c r="K47" s="12"/>
    </row>
    <row r="48" spans="2:16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12"/>
      <c r="K48" s="12"/>
    </row>
    <row r="49" spans="2:12" ht="15">
      <c r="B49" s="56"/>
      <c r="C49" s="52"/>
      <c r="D49" s="52"/>
      <c r="E49" s="52"/>
      <c r="F49" s="52"/>
      <c r="G49" s="57" t="s">
        <v>38</v>
      </c>
      <c r="H49" s="53"/>
      <c r="I49" s="54">
        <v>33</v>
      </c>
      <c r="J49" s="58">
        <f>J50+J51</f>
        <v>0</v>
      </c>
      <c r="K49" s="58">
        <f>K50+K51</f>
        <v>0</v>
      </c>
    </row>
    <row r="50" spans="2:12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12"/>
      <c r="K50" s="12"/>
    </row>
    <row r="51" spans="2:12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12"/>
      <c r="K51" s="12"/>
    </row>
    <row r="52" spans="2:12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12">
        <f>J53+J54</f>
        <v>0</v>
      </c>
      <c r="K52" s="12">
        <f>K53+K54</f>
        <v>0</v>
      </c>
    </row>
    <row r="53" spans="2:12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12"/>
      <c r="K53" s="12"/>
    </row>
    <row r="54" spans="2:12">
      <c r="B54" s="9"/>
      <c r="C54" s="4"/>
      <c r="D54" s="4"/>
      <c r="E54" s="4"/>
      <c r="F54" s="4"/>
      <c r="G54" s="4"/>
      <c r="H54" s="8" t="s">
        <v>43</v>
      </c>
      <c r="I54" s="6"/>
      <c r="J54" s="12"/>
      <c r="K54" s="12"/>
    </row>
    <row r="55" spans="2:12" ht="15">
      <c r="B55" s="56"/>
      <c r="C55" s="52"/>
      <c r="D55" s="52"/>
      <c r="E55" s="52"/>
      <c r="F55" s="52"/>
      <c r="G55" s="57" t="s">
        <v>44</v>
      </c>
      <c r="H55" s="53"/>
      <c r="I55" s="54" t="s">
        <v>79</v>
      </c>
      <c r="J55" s="58">
        <f>J56+J57</f>
        <v>500</v>
      </c>
      <c r="K55" s="58">
        <f>K56+K57</f>
        <v>494.3</v>
      </c>
      <c r="L55" s="16"/>
    </row>
    <row r="56" spans="2:12">
      <c r="B56" s="9"/>
      <c r="C56" s="4"/>
      <c r="D56" s="4"/>
      <c r="E56" s="4"/>
      <c r="F56" s="4"/>
      <c r="G56" s="4"/>
      <c r="H56" s="8" t="s">
        <v>45</v>
      </c>
      <c r="I56" s="6"/>
      <c r="J56" s="12">
        <v>500</v>
      </c>
      <c r="K56" s="12">
        <v>494.3</v>
      </c>
    </row>
    <row r="57" spans="2:12">
      <c r="B57" s="9"/>
      <c r="C57" s="4"/>
      <c r="D57" s="4"/>
      <c r="E57" s="4"/>
      <c r="F57" s="4"/>
      <c r="G57" s="4"/>
      <c r="H57" s="8" t="s">
        <v>46</v>
      </c>
      <c r="I57" s="6"/>
      <c r="J57" s="12"/>
      <c r="K57" s="12"/>
    </row>
    <row r="58" spans="2:12" ht="15">
      <c r="B58" s="56"/>
      <c r="C58" s="52"/>
      <c r="D58" s="52"/>
      <c r="E58" s="52"/>
      <c r="F58" s="52"/>
      <c r="G58" s="57" t="s">
        <v>47</v>
      </c>
      <c r="H58" s="53"/>
      <c r="I58" s="54"/>
      <c r="J58" s="58">
        <f>J59</f>
        <v>0</v>
      </c>
      <c r="K58" s="58">
        <f>K59</f>
        <v>0</v>
      </c>
    </row>
    <row r="59" spans="2:12">
      <c r="B59" s="9"/>
      <c r="C59" s="4"/>
      <c r="D59" s="4"/>
      <c r="E59" s="4"/>
      <c r="F59" s="4"/>
      <c r="G59" s="4"/>
      <c r="H59" s="8" t="s">
        <v>47</v>
      </c>
      <c r="I59" s="6"/>
      <c r="J59" s="12"/>
      <c r="K59" s="12"/>
    </row>
    <row r="60" spans="2:12" ht="15">
      <c r="B60" s="56"/>
      <c r="C60" s="52"/>
      <c r="D60" s="52"/>
      <c r="E60" s="52"/>
      <c r="F60" s="52"/>
      <c r="G60" s="57" t="s">
        <v>48</v>
      </c>
      <c r="H60" s="53"/>
      <c r="I60" s="54"/>
      <c r="J60" s="58">
        <f>J61+J62+J63+J64</f>
        <v>881.3</v>
      </c>
      <c r="K60" s="58">
        <f>K61+K62+K63+K64</f>
        <v>870.9</v>
      </c>
      <c r="L60" s="16"/>
    </row>
    <row r="61" spans="2:12">
      <c r="B61" s="9"/>
      <c r="C61" s="4"/>
      <c r="D61" s="4"/>
      <c r="E61" s="4"/>
      <c r="F61" s="4"/>
      <c r="G61" s="4"/>
      <c r="H61" s="8" t="s">
        <v>49</v>
      </c>
      <c r="I61" s="6"/>
      <c r="J61" s="12">
        <v>37.5</v>
      </c>
      <c r="K61" s="12">
        <v>31.5</v>
      </c>
    </row>
    <row r="62" spans="2:12">
      <c r="B62" s="9"/>
      <c r="C62" s="4"/>
      <c r="D62" s="4"/>
      <c r="E62" s="4"/>
      <c r="F62" s="4"/>
      <c r="G62" s="4"/>
      <c r="H62" s="8" t="s">
        <v>50</v>
      </c>
      <c r="I62" s="6"/>
      <c r="J62" s="12">
        <v>243.8</v>
      </c>
      <c r="K62" s="12">
        <v>240</v>
      </c>
    </row>
    <row r="63" spans="2:12">
      <c r="B63" s="9"/>
      <c r="C63" s="4"/>
      <c r="D63" s="4"/>
      <c r="E63" s="4"/>
      <c r="F63" s="4"/>
      <c r="G63" s="4"/>
      <c r="H63" s="8" t="s">
        <v>51</v>
      </c>
      <c r="I63" s="6"/>
      <c r="J63" s="12">
        <v>600</v>
      </c>
      <c r="K63" s="12">
        <v>599.4</v>
      </c>
    </row>
    <row r="64" spans="2:12">
      <c r="B64" s="9"/>
      <c r="C64" s="4"/>
      <c r="D64" s="4"/>
      <c r="E64" s="4"/>
      <c r="F64" s="4"/>
      <c r="G64" s="4"/>
      <c r="H64" s="8" t="s">
        <v>52</v>
      </c>
      <c r="I64" s="6"/>
      <c r="J64" s="12"/>
      <c r="K64" s="12"/>
    </row>
    <row r="65" spans="2:12" ht="15">
      <c r="B65" s="56"/>
      <c r="C65" s="52"/>
      <c r="D65" s="57" t="s">
        <v>53</v>
      </c>
      <c r="E65" s="52"/>
      <c r="F65" s="52"/>
      <c r="G65" s="52"/>
      <c r="H65" s="53"/>
      <c r="I65" s="54" t="s">
        <v>80</v>
      </c>
      <c r="J65" s="58">
        <f>J66+J67</f>
        <v>0</v>
      </c>
      <c r="K65" s="58">
        <f>K66+K67</f>
        <v>0</v>
      </c>
    </row>
    <row r="66" spans="2:12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12"/>
      <c r="K66" s="12"/>
    </row>
    <row r="67" spans="2:12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12"/>
      <c r="K67" s="12"/>
    </row>
    <row r="68" spans="2:12" ht="15">
      <c r="B68" s="51" t="s">
        <v>95</v>
      </c>
      <c r="C68" s="52"/>
      <c r="D68" s="52"/>
      <c r="E68" s="52"/>
      <c r="F68" s="52"/>
      <c r="G68" s="52"/>
      <c r="H68" s="53"/>
      <c r="I68" s="54">
        <v>44</v>
      </c>
      <c r="J68" s="58">
        <f>J11+J15-J23</f>
        <v>0</v>
      </c>
      <c r="K68" s="58">
        <f>K11+K15-K23</f>
        <v>18</v>
      </c>
      <c r="L68" s="16"/>
    </row>
    <row r="69" spans="2:12">
      <c r="B69" s="9" t="s">
        <v>92</v>
      </c>
      <c r="C69" s="4" t="s">
        <v>93</v>
      </c>
      <c r="D69" s="4"/>
      <c r="E69" s="4"/>
      <c r="F69" s="4"/>
      <c r="G69" s="4"/>
      <c r="H69" s="8"/>
      <c r="I69" s="6">
        <v>45</v>
      </c>
      <c r="J69" s="12"/>
      <c r="K69" s="12">
        <f>K68</f>
        <v>18</v>
      </c>
    </row>
    <row r="70" spans="2:12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12"/>
      <c r="K70" s="12"/>
    </row>
    <row r="71" spans="2:12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12"/>
      <c r="K71" s="12"/>
    </row>
    <row r="72" spans="2:12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12"/>
      <c r="K72" s="12"/>
    </row>
    <row r="73" spans="2:12" ht="15">
      <c r="B73" s="56"/>
      <c r="C73" s="52"/>
      <c r="D73" s="52" t="s">
        <v>61</v>
      </c>
      <c r="E73" s="52"/>
      <c r="F73" s="52"/>
      <c r="G73" s="52"/>
      <c r="H73" s="53"/>
      <c r="I73" s="54" t="s">
        <v>81</v>
      </c>
      <c r="J73" s="55">
        <f>J74+J75+J76</f>
        <v>7</v>
      </c>
      <c r="K73" s="55">
        <f>K74+K75+K76</f>
        <v>7</v>
      </c>
    </row>
    <row r="74" spans="2:12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2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2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78" spans="2:12">
      <c r="G78" s="1" t="s">
        <v>82</v>
      </c>
    </row>
    <row r="79" spans="2:12">
      <c r="B79" s="62" t="s">
        <v>84</v>
      </c>
      <c r="C79" s="62"/>
      <c r="D79" s="62"/>
      <c r="E79" s="62"/>
      <c r="F79" s="62"/>
      <c r="G79" s="62"/>
      <c r="H79" s="62"/>
      <c r="I79" s="62"/>
      <c r="J79" s="62"/>
      <c r="K79" s="62"/>
    </row>
    <row r="81" spans="2:11">
      <c r="B81" s="62" t="s">
        <v>102</v>
      </c>
      <c r="C81" s="62"/>
      <c r="D81" s="62"/>
      <c r="E81" s="62"/>
      <c r="F81" s="62"/>
      <c r="G81" s="62"/>
      <c r="H81" s="62"/>
      <c r="I81" s="62"/>
      <c r="J81" s="62"/>
      <c r="K81" s="62"/>
    </row>
    <row r="82" spans="2:11">
      <c r="B82" s="62" t="s">
        <v>117</v>
      </c>
      <c r="C82" s="62"/>
      <c r="D82" s="62"/>
      <c r="E82" s="62"/>
      <c r="F82" s="62"/>
      <c r="G82" s="62"/>
      <c r="H82" s="62"/>
      <c r="I82" s="62"/>
      <c r="J82" s="62"/>
      <c r="K82" s="62"/>
    </row>
  </sheetData>
  <mergeCells count="9">
    <mergeCell ref="B79:K79"/>
    <mergeCell ref="B81:K81"/>
    <mergeCell ref="B82:K82"/>
    <mergeCell ref="B10:H10"/>
    <mergeCell ref="B2:K2"/>
    <mergeCell ref="B6:K6"/>
    <mergeCell ref="B7:K7"/>
    <mergeCell ref="J8:K8"/>
    <mergeCell ref="B9:H9"/>
  </mergeCells>
  <pageMargins left="0.46" right="0.37" top="0.75" bottom="0.44" header="0.3" footer="0.2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P82"/>
  <sheetViews>
    <sheetView workbookViewId="0">
      <selection activeCell="J90" sqref="J90:K90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4.28515625" style="1" customWidth="1"/>
    <col min="9" max="9" width="14" style="19" customWidth="1"/>
    <col min="10" max="11" width="13" style="1" customWidth="1"/>
    <col min="12" max="12" width="7.7109375" style="1" customWidth="1"/>
    <col min="13" max="13" width="8.140625" style="1" customWidth="1"/>
    <col min="14" max="16384" width="9.140625" style="1"/>
  </cols>
  <sheetData>
    <row r="1" spans="2:11">
      <c r="K1" s="1" t="s">
        <v>85</v>
      </c>
    </row>
    <row r="2" spans="2:11">
      <c r="B2" s="63" t="s">
        <v>88</v>
      </c>
      <c r="C2" s="63"/>
      <c r="D2" s="63"/>
      <c r="E2" s="63"/>
      <c r="F2" s="63"/>
      <c r="G2" s="63"/>
      <c r="H2" s="63"/>
      <c r="I2" s="63"/>
      <c r="J2" s="63"/>
      <c r="K2" s="63"/>
    </row>
    <row r="3" spans="2:11">
      <c r="B3" s="11" t="s">
        <v>89</v>
      </c>
    </row>
    <row r="6" spans="2:11" ht="15">
      <c r="B6" s="64" t="s">
        <v>86</v>
      </c>
      <c r="C6" s="64"/>
      <c r="D6" s="64"/>
      <c r="E6" s="64"/>
      <c r="F6" s="64"/>
      <c r="G6" s="64"/>
      <c r="H6" s="64"/>
      <c r="I6" s="64"/>
      <c r="J6" s="64"/>
      <c r="K6" s="64"/>
    </row>
    <row r="7" spans="2:11" ht="15">
      <c r="B7" s="64" t="s">
        <v>96</v>
      </c>
      <c r="C7" s="64"/>
      <c r="D7" s="64"/>
      <c r="E7" s="64"/>
      <c r="F7" s="64"/>
      <c r="G7" s="64"/>
      <c r="H7" s="64"/>
      <c r="I7" s="64"/>
      <c r="J7" s="64"/>
      <c r="K7" s="64"/>
    </row>
    <row r="8" spans="2:11">
      <c r="J8" s="65" t="s">
        <v>90</v>
      </c>
      <c r="K8" s="65"/>
    </row>
    <row r="9" spans="2:11">
      <c r="B9" s="66"/>
      <c r="C9" s="66"/>
      <c r="D9" s="66"/>
      <c r="E9" s="66"/>
      <c r="F9" s="66"/>
      <c r="G9" s="66"/>
      <c r="H9" s="66"/>
      <c r="I9" s="5" t="s">
        <v>65</v>
      </c>
      <c r="J9" s="5" t="s">
        <v>66</v>
      </c>
      <c r="K9" s="5" t="s">
        <v>67</v>
      </c>
    </row>
    <row r="10" spans="2:11">
      <c r="B10" s="67" t="s">
        <v>68</v>
      </c>
      <c r="C10" s="68"/>
      <c r="D10" s="68"/>
      <c r="E10" s="68"/>
      <c r="F10" s="68"/>
      <c r="G10" s="68"/>
      <c r="H10" s="69"/>
      <c r="I10" s="6" t="s">
        <v>69</v>
      </c>
      <c r="J10" s="6" t="s">
        <v>70</v>
      </c>
      <c r="K10" s="6" t="s">
        <v>71</v>
      </c>
    </row>
    <row r="11" spans="2:11" ht="15">
      <c r="B11" s="51" t="s">
        <v>0</v>
      </c>
      <c r="C11" s="52"/>
      <c r="D11" s="52"/>
      <c r="E11" s="52"/>
      <c r="F11" s="52"/>
      <c r="G11" s="52"/>
      <c r="H11" s="53"/>
      <c r="I11" s="54">
        <v>1</v>
      </c>
      <c r="J11" s="55"/>
      <c r="K11" s="55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15">
      <c r="B15" s="56"/>
      <c r="C15" s="57" t="s">
        <v>4</v>
      </c>
      <c r="D15" s="52"/>
      <c r="E15" s="52"/>
      <c r="F15" s="52"/>
      <c r="G15" s="52"/>
      <c r="H15" s="53"/>
      <c r="I15" s="54" t="s">
        <v>72</v>
      </c>
      <c r="J15" s="58">
        <f>J16+J17+J18+J19+J20+J21+J22</f>
        <v>29901.5</v>
      </c>
      <c r="K15" s="58">
        <f>K16+K17+K18+K19+K20+K21+K22</f>
        <v>29921.5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12">
        <v>29901.5</v>
      </c>
      <c r="K16" s="12">
        <v>29901.5</v>
      </c>
    </row>
    <row r="17" spans="2:16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12"/>
      <c r="K17" s="12"/>
    </row>
    <row r="18" spans="2:16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12"/>
      <c r="K18" s="12"/>
    </row>
    <row r="19" spans="2:16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12"/>
      <c r="K19" s="12">
        <v>20</v>
      </c>
    </row>
    <row r="20" spans="2:16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12"/>
      <c r="K20" s="12"/>
    </row>
    <row r="21" spans="2:16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12"/>
      <c r="K21" s="12"/>
    </row>
    <row r="22" spans="2:16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12"/>
      <c r="K22" s="12"/>
    </row>
    <row r="23" spans="2:16" ht="15">
      <c r="B23" s="56"/>
      <c r="C23" s="57" t="s">
        <v>12</v>
      </c>
      <c r="D23" s="52"/>
      <c r="E23" s="52"/>
      <c r="F23" s="52"/>
      <c r="G23" s="52"/>
      <c r="H23" s="53"/>
      <c r="I23" s="54" t="s">
        <v>73</v>
      </c>
      <c r="J23" s="58">
        <f>J24+J65</f>
        <v>29901.5</v>
      </c>
      <c r="K23" s="58">
        <f>K24+K65</f>
        <v>29891.999200000006</v>
      </c>
    </row>
    <row r="24" spans="2:16" ht="15">
      <c r="B24" s="56"/>
      <c r="C24" s="52"/>
      <c r="D24" s="57" t="s">
        <v>13</v>
      </c>
      <c r="E24" s="52"/>
      <c r="F24" s="52"/>
      <c r="G24" s="52"/>
      <c r="H24" s="53"/>
      <c r="I24" s="54" t="s">
        <v>74</v>
      </c>
      <c r="J24" s="58">
        <f>J25+J60</f>
        <v>29901.5</v>
      </c>
      <c r="K24" s="58">
        <f>K25+K60</f>
        <v>29891.999200000006</v>
      </c>
    </row>
    <row r="25" spans="2:16" ht="15">
      <c r="B25" s="56"/>
      <c r="C25" s="57"/>
      <c r="D25" s="57"/>
      <c r="E25" s="57" t="s">
        <v>25</v>
      </c>
      <c r="F25" s="57"/>
      <c r="G25" s="57"/>
      <c r="H25" s="59"/>
      <c r="I25" s="60" t="s">
        <v>75</v>
      </c>
      <c r="J25" s="58">
        <f>J26+J31+J37</f>
        <v>28390.2</v>
      </c>
      <c r="K25" s="58">
        <f>K26+K31+K37</f>
        <v>28384.499200000006</v>
      </c>
    </row>
    <row r="26" spans="2:16" ht="15">
      <c r="B26" s="51"/>
      <c r="C26" s="57"/>
      <c r="D26" s="57"/>
      <c r="E26" s="57"/>
      <c r="F26" s="57" t="s">
        <v>14</v>
      </c>
      <c r="G26" s="57"/>
      <c r="H26" s="59"/>
      <c r="I26" s="60" t="s">
        <v>76</v>
      </c>
      <c r="J26" s="58">
        <f>J27+J28+J29+J30</f>
        <v>23637.599999999999</v>
      </c>
      <c r="K26" s="58">
        <f>K27+K28+K29+K30</f>
        <v>23637.600000000002</v>
      </c>
      <c r="N26" s="1">
        <f>23637.6*11%</f>
        <v>2600.136</v>
      </c>
    </row>
    <row r="27" spans="2:16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12">
        <v>17469.599999999999</v>
      </c>
      <c r="K27" s="12">
        <v>17887.399000000001</v>
      </c>
    </row>
    <row r="28" spans="2:16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12">
        <v>4656</v>
      </c>
      <c r="K28" s="12">
        <v>4238.201</v>
      </c>
    </row>
    <row r="29" spans="2:16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12">
        <v>1512</v>
      </c>
      <c r="K29" s="12">
        <v>1512</v>
      </c>
    </row>
    <row r="30" spans="2:16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12"/>
      <c r="K30" s="12"/>
      <c r="M30" s="18">
        <v>23637.599999999999</v>
      </c>
    </row>
    <row r="31" spans="2:16" ht="15">
      <c r="B31" s="56"/>
      <c r="C31" s="57"/>
      <c r="D31" s="57"/>
      <c r="E31" s="57"/>
      <c r="F31" s="61" t="s">
        <v>19</v>
      </c>
      <c r="G31" s="57"/>
      <c r="H31" s="59"/>
      <c r="I31" s="60" t="s">
        <v>77</v>
      </c>
      <c r="J31" s="58">
        <f>J32+J33+J34+J35+J36</f>
        <v>2600.4</v>
      </c>
      <c r="K31" s="58">
        <f>K32+K33+K34+K35+K36</f>
        <v>2600.4</v>
      </c>
    </row>
    <row r="32" spans="2:16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12">
        <v>1654.6</v>
      </c>
      <c r="K32" s="12">
        <v>1654.6</v>
      </c>
      <c r="M32" s="18">
        <f>M30*7%</f>
        <v>1654.6320000000001</v>
      </c>
      <c r="N32" s="1">
        <v>7</v>
      </c>
      <c r="O32" s="1">
        <v>7.3</v>
      </c>
      <c r="P32" s="1">
        <v>7</v>
      </c>
    </row>
    <row r="33" spans="2:16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12">
        <v>189.1</v>
      </c>
      <c r="K33" s="12">
        <v>189.1</v>
      </c>
      <c r="L33" s="16"/>
      <c r="M33" s="18">
        <f>M30*N33%</f>
        <v>189.10079999999999</v>
      </c>
      <c r="N33" s="1">
        <v>0.8</v>
      </c>
      <c r="O33" s="1">
        <v>0.7</v>
      </c>
      <c r="P33" s="1">
        <v>0.5</v>
      </c>
    </row>
    <row r="34" spans="2:16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12">
        <v>236.4</v>
      </c>
      <c r="K34" s="12">
        <v>236.4</v>
      </c>
      <c r="M34" s="18">
        <f>M30*N34%</f>
        <v>236.37599999999998</v>
      </c>
      <c r="N34" s="1">
        <v>1</v>
      </c>
      <c r="O34" s="1">
        <v>0.9</v>
      </c>
      <c r="P34" s="1">
        <v>1</v>
      </c>
    </row>
    <row r="35" spans="2:16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12">
        <v>47.3</v>
      </c>
      <c r="K35" s="12">
        <v>47.3</v>
      </c>
      <c r="M35" s="18">
        <f>M30*N35%</f>
        <v>47.275199999999998</v>
      </c>
      <c r="N35" s="1">
        <v>0.2</v>
      </c>
      <c r="O35" s="1">
        <v>0.2</v>
      </c>
      <c r="P35" s="1">
        <v>0.5</v>
      </c>
    </row>
    <row r="36" spans="2:16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12">
        <v>473</v>
      </c>
      <c r="K36" s="12">
        <v>473</v>
      </c>
      <c r="M36" s="18">
        <v>473</v>
      </c>
      <c r="N36" s="1">
        <v>2</v>
      </c>
      <c r="O36" s="1">
        <v>1.9</v>
      </c>
      <c r="P36" s="1">
        <v>2</v>
      </c>
    </row>
    <row r="37" spans="2:16" ht="15">
      <c r="B37" s="56"/>
      <c r="C37" s="57"/>
      <c r="D37" s="57"/>
      <c r="E37" s="57"/>
      <c r="F37" s="57" t="s">
        <v>26</v>
      </c>
      <c r="G37" s="57"/>
      <c r="H37" s="57"/>
      <c r="I37" s="60" t="s">
        <v>78</v>
      </c>
      <c r="J37" s="58">
        <f>J38+J43+J49+J52+J55</f>
        <v>2152.1999999999998</v>
      </c>
      <c r="K37" s="58">
        <f>K38+K43+K49+K52+K55</f>
        <v>2146.4992000000002</v>
      </c>
      <c r="M37" s="18">
        <f>SUM(M32:M36)</f>
        <v>2600.384</v>
      </c>
      <c r="N37" s="1">
        <f>SUM(N32:N36)</f>
        <v>11</v>
      </c>
      <c r="O37" s="1">
        <f>SUM(O32:O36)</f>
        <v>11</v>
      </c>
      <c r="P37" s="1">
        <f>SUM(P32:P36)</f>
        <v>11</v>
      </c>
    </row>
    <row r="38" spans="2:16">
      <c r="B38" s="7"/>
      <c r="C38" s="10"/>
      <c r="D38" s="10"/>
      <c r="E38" s="10"/>
      <c r="F38" s="10"/>
      <c r="G38" s="10" t="s">
        <v>27</v>
      </c>
      <c r="H38" s="10"/>
      <c r="I38" s="13">
        <v>22</v>
      </c>
      <c r="J38" s="12"/>
      <c r="K38" s="12"/>
    </row>
    <row r="39" spans="2:16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12"/>
      <c r="K39" s="12"/>
    </row>
    <row r="40" spans="2:16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12"/>
      <c r="K40" s="12"/>
    </row>
    <row r="41" spans="2:16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12"/>
      <c r="K41" s="12"/>
    </row>
    <row r="42" spans="2:16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12"/>
      <c r="K42" s="12"/>
    </row>
    <row r="43" spans="2:16" ht="15">
      <c r="B43" s="56"/>
      <c r="C43" s="52"/>
      <c r="D43" s="52"/>
      <c r="E43" s="52"/>
      <c r="F43" s="52"/>
      <c r="G43" s="57" t="s">
        <v>32</v>
      </c>
      <c r="H43" s="53"/>
      <c r="I43" s="54">
        <v>27</v>
      </c>
      <c r="J43" s="58">
        <f>J44+J45+J46+J47+J48</f>
        <v>1652.2</v>
      </c>
      <c r="K43" s="58">
        <f>K44+K45+K46+K47+K48</f>
        <v>1652.1992</v>
      </c>
      <c r="L43" s="16"/>
    </row>
    <row r="44" spans="2:16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12">
        <v>317.60000000000002</v>
      </c>
      <c r="K44" s="12">
        <v>317.60000000000002</v>
      </c>
    </row>
    <row r="45" spans="2:16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12">
        <v>675</v>
      </c>
      <c r="K45" s="12">
        <v>675</v>
      </c>
    </row>
    <row r="46" spans="2:16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12">
        <v>659.6</v>
      </c>
      <c r="K46" s="12">
        <v>659.5992</v>
      </c>
      <c r="M46" s="17"/>
    </row>
    <row r="47" spans="2:16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12"/>
      <c r="K47" s="12"/>
    </row>
    <row r="48" spans="2:16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12"/>
      <c r="K48" s="12"/>
    </row>
    <row r="49" spans="2:12" ht="15">
      <c r="B49" s="56"/>
      <c r="C49" s="52"/>
      <c r="D49" s="52"/>
      <c r="E49" s="52"/>
      <c r="F49" s="52"/>
      <c r="G49" s="57" t="s">
        <v>38</v>
      </c>
      <c r="H49" s="53"/>
      <c r="I49" s="54">
        <v>33</v>
      </c>
      <c r="J49" s="58">
        <f>J50+J51</f>
        <v>0</v>
      </c>
      <c r="K49" s="58">
        <f>K50+K51</f>
        <v>0</v>
      </c>
    </row>
    <row r="50" spans="2:12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12"/>
      <c r="K50" s="12"/>
    </row>
    <row r="51" spans="2:12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12"/>
      <c r="K51" s="12"/>
    </row>
    <row r="52" spans="2:12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12">
        <f>J53+J54</f>
        <v>0</v>
      </c>
      <c r="K52" s="12">
        <f>K53+K54</f>
        <v>0</v>
      </c>
    </row>
    <row r="53" spans="2:12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12"/>
      <c r="K53" s="12"/>
    </row>
    <row r="54" spans="2:12">
      <c r="B54" s="9"/>
      <c r="C54" s="4"/>
      <c r="D54" s="4"/>
      <c r="E54" s="4"/>
      <c r="F54" s="4"/>
      <c r="G54" s="4"/>
      <c r="H54" s="8" t="s">
        <v>43</v>
      </c>
      <c r="I54" s="6"/>
      <c r="J54" s="12"/>
      <c r="K54" s="12"/>
    </row>
    <row r="55" spans="2:12" ht="15">
      <c r="B55" s="56"/>
      <c r="C55" s="52"/>
      <c r="D55" s="52"/>
      <c r="E55" s="52"/>
      <c r="F55" s="52"/>
      <c r="G55" s="57" t="s">
        <v>44</v>
      </c>
      <c r="H55" s="53"/>
      <c r="I55" s="54" t="s">
        <v>79</v>
      </c>
      <c r="J55" s="58">
        <f>J56+J57</f>
        <v>500</v>
      </c>
      <c r="K55" s="58">
        <f>K56+K57</f>
        <v>494.3</v>
      </c>
      <c r="L55" s="16"/>
    </row>
    <row r="56" spans="2:12">
      <c r="B56" s="9"/>
      <c r="C56" s="4"/>
      <c r="D56" s="4"/>
      <c r="E56" s="4"/>
      <c r="F56" s="4"/>
      <c r="G56" s="4"/>
      <c r="H56" s="8" t="s">
        <v>45</v>
      </c>
      <c r="I56" s="6"/>
      <c r="J56" s="12">
        <v>500</v>
      </c>
      <c r="K56" s="12">
        <v>494.3</v>
      </c>
    </row>
    <row r="57" spans="2:12">
      <c r="B57" s="9"/>
      <c r="C57" s="4"/>
      <c r="D57" s="4"/>
      <c r="E57" s="4"/>
      <c r="F57" s="4"/>
      <c r="G57" s="4"/>
      <c r="H57" s="8" t="s">
        <v>46</v>
      </c>
      <c r="I57" s="6"/>
      <c r="J57" s="12"/>
      <c r="K57" s="12"/>
    </row>
    <row r="58" spans="2:12" ht="15">
      <c r="B58" s="56"/>
      <c r="C58" s="52"/>
      <c r="D58" s="52"/>
      <c r="E58" s="52"/>
      <c r="F58" s="52"/>
      <c r="G58" s="57" t="s">
        <v>47</v>
      </c>
      <c r="H58" s="53"/>
      <c r="I58" s="54"/>
      <c r="J58" s="58">
        <f>J59</f>
        <v>0</v>
      </c>
      <c r="K58" s="58">
        <f>K59</f>
        <v>0</v>
      </c>
    </row>
    <row r="59" spans="2:12">
      <c r="B59" s="9"/>
      <c r="C59" s="4"/>
      <c r="D59" s="4"/>
      <c r="E59" s="4"/>
      <c r="F59" s="4"/>
      <c r="G59" s="4"/>
      <c r="H59" s="8" t="s">
        <v>47</v>
      </c>
      <c r="I59" s="6"/>
      <c r="J59" s="12"/>
      <c r="K59" s="12"/>
    </row>
    <row r="60" spans="2:12" ht="15">
      <c r="B60" s="56"/>
      <c r="C60" s="52"/>
      <c r="D60" s="52"/>
      <c r="E60" s="52"/>
      <c r="F60" s="52"/>
      <c r="G60" s="57" t="s">
        <v>48</v>
      </c>
      <c r="H60" s="53"/>
      <c r="I60" s="54"/>
      <c r="J60" s="58">
        <f>J61+J62+J63+J64</f>
        <v>1511.3</v>
      </c>
      <c r="K60" s="58">
        <f>K61+K62+K63+K64</f>
        <v>1507.5</v>
      </c>
      <c r="L60" s="16"/>
    </row>
    <row r="61" spans="2:12">
      <c r="B61" s="9"/>
      <c r="C61" s="4"/>
      <c r="D61" s="4"/>
      <c r="E61" s="4"/>
      <c r="F61" s="4"/>
      <c r="G61" s="4"/>
      <c r="H61" s="8" t="s">
        <v>49</v>
      </c>
      <c r="I61" s="6"/>
      <c r="J61" s="12">
        <v>67.5</v>
      </c>
      <c r="K61" s="12">
        <v>67.5</v>
      </c>
    </row>
    <row r="62" spans="2:12">
      <c r="B62" s="9"/>
      <c r="C62" s="4"/>
      <c r="D62" s="4"/>
      <c r="E62" s="4"/>
      <c r="F62" s="4"/>
      <c r="G62" s="4"/>
      <c r="H62" s="8" t="s">
        <v>50</v>
      </c>
      <c r="I62" s="6"/>
      <c r="J62" s="12">
        <v>243.8</v>
      </c>
      <c r="K62" s="12">
        <v>240</v>
      </c>
    </row>
    <row r="63" spans="2:12">
      <c r="B63" s="9"/>
      <c r="C63" s="4"/>
      <c r="D63" s="4"/>
      <c r="E63" s="4"/>
      <c r="F63" s="4"/>
      <c r="G63" s="4"/>
      <c r="H63" s="8" t="s">
        <v>51</v>
      </c>
      <c r="I63" s="6"/>
      <c r="J63" s="12">
        <v>1200</v>
      </c>
      <c r="K63" s="12">
        <v>1200</v>
      </c>
    </row>
    <row r="64" spans="2:12">
      <c r="B64" s="9"/>
      <c r="C64" s="4"/>
      <c r="D64" s="4"/>
      <c r="E64" s="4"/>
      <c r="F64" s="4"/>
      <c r="G64" s="4"/>
      <c r="H64" s="8" t="s">
        <v>52</v>
      </c>
      <c r="I64" s="6"/>
      <c r="J64" s="12"/>
      <c r="K64" s="12"/>
    </row>
    <row r="65" spans="2:12" ht="15">
      <c r="B65" s="56"/>
      <c r="C65" s="52"/>
      <c r="D65" s="57" t="s">
        <v>53</v>
      </c>
      <c r="E65" s="52"/>
      <c r="F65" s="52"/>
      <c r="G65" s="52"/>
      <c r="H65" s="53"/>
      <c r="I65" s="54" t="s">
        <v>80</v>
      </c>
      <c r="J65" s="58">
        <f>J66+J67</f>
        <v>0</v>
      </c>
      <c r="K65" s="58">
        <f>K66+K67</f>
        <v>0</v>
      </c>
    </row>
    <row r="66" spans="2:12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12"/>
      <c r="K66" s="12"/>
    </row>
    <row r="67" spans="2:12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12"/>
      <c r="K67" s="12"/>
    </row>
    <row r="68" spans="2:12" ht="15">
      <c r="B68" s="51" t="s">
        <v>97</v>
      </c>
      <c r="C68" s="52"/>
      <c r="D68" s="52"/>
      <c r="E68" s="52"/>
      <c r="F68" s="52"/>
      <c r="G68" s="52"/>
      <c r="H68" s="53"/>
      <c r="I68" s="54">
        <v>44</v>
      </c>
      <c r="J68" s="58">
        <f>J11+J15-J23</f>
        <v>0</v>
      </c>
      <c r="K68" s="58">
        <f>K11+K15-K23</f>
        <v>29.500799999994342</v>
      </c>
      <c r="L68" s="16"/>
    </row>
    <row r="69" spans="2:12">
      <c r="B69" s="9" t="s">
        <v>92</v>
      </c>
      <c r="C69" s="4" t="s">
        <v>93</v>
      </c>
      <c r="D69" s="4"/>
      <c r="E69" s="4"/>
      <c r="F69" s="4"/>
      <c r="G69" s="4"/>
      <c r="H69" s="8"/>
      <c r="I69" s="6">
        <v>45</v>
      </c>
      <c r="J69" s="12"/>
      <c r="K69" s="21">
        <f>K68</f>
        <v>29.500799999994342</v>
      </c>
    </row>
    <row r="70" spans="2:12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12"/>
      <c r="K70" s="12"/>
    </row>
    <row r="71" spans="2:12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12"/>
      <c r="K71" s="12"/>
    </row>
    <row r="72" spans="2:12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12"/>
      <c r="K72" s="12"/>
    </row>
    <row r="73" spans="2:12" ht="15">
      <c r="B73" s="56"/>
      <c r="C73" s="52"/>
      <c r="D73" s="52" t="s">
        <v>61</v>
      </c>
      <c r="E73" s="52"/>
      <c r="F73" s="52"/>
      <c r="G73" s="52"/>
      <c r="H73" s="53"/>
      <c r="I73" s="54" t="s">
        <v>81</v>
      </c>
      <c r="J73" s="55">
        <f>J74+J75+J76</f>
        <v>7</v>
      </c>
      <c r="K73" s="55">
        <f>K74+K75+K76</f>
        <v>7</v>
      </c>
    </row>
    <row r="74" spans="2:12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2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2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78" spans="2:12">
      <c r="G78" s="1" t="s">
        <v>82</v>
      </c>
    </row>
    <row r="79" spans="2:12">
      <c r="B79" s="62" t="s">
        <v>84</v>
      </c>
      <c r="C79" s="62"/>
      <c r="D79" s="62"/>
      <c r="E79" s="62"/>
      <c r="F79" s="62"/>
      <c r="G79" s="62"/>
      <c r="H79" s="62"/>
      <c r="I79" s="62"/>
      <c r="J79" s="62"/>
      <c r="K79" s="62"/>
    </row>
    <row r="81" spans="2:11">
      <c r="B81" s="62" t="s">
        <v>102</v>
      </c>
      <c r="C81" s="62"/>
      <c r="D81" s="62"/>
      <c r="E81" s="62"/>
      <c r="F81" s="62"/>
      <c r="G81" s="62"/>
      <c r="H81" s="62"/>
      <c r="I81" s="62"/>
      <c r="J81" s="62"/>
      <c r="K81" s="62"/>
    </row>
    <row r="82" spans="2:11">
      <c r="B82" s="62" t="s">
        <v>118</v>
      </c>
      <c r="C82" s="62"/>
      <c r="D82" s="62"/>
      <c r="E82" s="62"/>
      <c r="F82" s="62"/>
      <c r="G82" s="62"/>
      <c r="H82" s="62"/>
      <c r="I82" s="62"/>
      <c r="J82" s="62"/>
      <c r="K82" s="62"/>
    </row>
  </sheetData>
  <mergeCells count="9">
    <mergeCell ref="B79:K79"/>
    <mergeCell ref="B81:K81"/>
    <mergeCell ref="B82:K82"/>
    <mergeCell ref="B10:H10"/>
    <mergeCell ref="B2:K2"/>
    <mergeCell ref="B6:K6"/>
    <mergeCell ref="B7:K7"/>
    <mergeCell ref="J8:K8"/>
    <mergeCell ref="B9:H9"/>
  </mergeCells>
  <pageMargins left="0.46" right="0.37" top="0.75" bottom="0.44" header="0.3" footer="0.2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R82"/>
  <sheetViews>
    <sheetView topLeftCell="A61" workbookViewId="0">
      <selection activeCell="P86" sqref="P86"/>
    </sheetView>
  </sheetViews>
  <sheetFormatPr defaultRowHeight="14.25"/>
  <cols>
    <col min="1" max="1" width="1.85546875" style="1" customWidth="1"/>
    <col min="2" max="2" width="2.7109375" style="1" customWidth="1"/>
    <col min="3" max="5" width="3.5703125" style="1" customWidth="1"/>
    <col min="6" max="6" width="3.28515625" style="1" customWidth="1"/>
    <col min="7" max="7" width="4.140625" style="1" customWidth="1"/>
    <col min="8" max="8" width="33" style="1" customWidth="1"/>
    <col min="9" max="9" width="12" style="20" customWidth="1"/>
    <col min="10" max="11" width="13" style="1" customWidth="1"/>
    <col min="12" max="12" width="7.7109375" style="1" customWidth="1"/>
    <col min="13" max="13" width="17.5703125" style="1" customWidth="1"/>
    <col min="14" max="14" width="15.42578125" style="1" customWidth="1"/>
    <col min="15" max="15" width="9.140625" style="1"/>
    <col min="16" max="16" width="10.140625" style="1" bestFit="1" customWidth="1"/>
    <col min="17" max="16384" width="9.140625" style="1"/>
  </cols>
  <sheetData>
    <row r="1" spans="2:11">
      <c r="K1" s="1" t="s">
        <v>85</v>
      </c>
    </row>
    <row r="2" spans="2:11">
      <c r="B2" s="63" t="s">
        <v>88</v>
      </c>
      <c r="C2" s="63"/>
      <c r="D2" s="63"/>
      <c r="E2" s="63"/>
      <c r="F2" s="63"/>
      <c r="G2" s="63"/>
      <c r="H2" s="63"/>
      <c r="I2" s="63"/>
      <c r="J2" s="63"/>
      <c r="K2" s="63"/>
    </row>
    <row r="3" spans="2:11">
      <c r="B3" s="11" t="s">
        <v>89</v>
      </c>
    </row>
    <row r="6" spans="2:11" ht="15">
      <c r="B6" s="64" t="s">
        <v>86</v>
      </c>
      <c r="C6" s="64"/>
      <c r="D6" s="64"/>
      <c r="E6" s="64"/>
      <c r="F6" s="64"/>
      <c r="G6" s="64"/>
      <c r="H6" s="64"/>
      <c r="I6" s="64"/>
      <c r="J6" s="64"/>
      <c r="K6" s="64"/>
    </row>
    <row r="7" spans="2:11" ht="15">
      <c r="B7" s="64" t="s">
        <v>104</v>
      </c>
      <c r="C7" s="64"/>
      <c r="D7" s="64"/>
      <c r="E7" s="64"/>
      <c r="F7" s="64"/>
      <c r="G7" s="64"/>
      <c r="H7" s="64"/>
      <c r="I7" s="64"/>
      <c r="J7" s="64"/>
      <c r="K7" s="64"/>
    </row>
    <row r="8" spans="2:11">
      <c r="J8" s="65" t="s">
        <v>90</v>
      </c>
      <c r="K8" s="65"/>
    </row>
    <row r="9" spans="2:11">
      <c r="B9" s="66"/>
      <c r="C9" s="66"/>
      <c r="D9" s="66"/>
      <c r="E9" s="66"/>
      <c r="F9" s="66"/>
      <c r="G9" s="66"/>
      <c r="H9" s="66"/>
      <c r="I9" s="5" t="s">
        <v>65</v>
      </c>
      <c r="J9" s="5" t="s">
        <v>66</v>
      </c>
      <c r="K9" s="5" t="s">
        <v>67</v>
      </c>
    </row>
    <row r="10" spans="2:11">
      <c r="B10" s="67" t="s">
        <v>68</v>
      </c>
      <c r="C10" s="68"/>
      <c r="D10" s="68"/>
      <c r="E10" s="68"/>
      <c r="F10" s="68"/>
      <c r="G10" s="68"/>
      <c r="H10" s="69"/>
      <c r="I10" s="6" t="s">
        <v>69</v>
      </c>
      <c r="J10" s="6" t="s">
        <v>70</v>
      </c>
      <c r="K10" s="6" t="s">
        <v>71</v>
      </c>
    </row>
    <row r="11" spans="2:11" ht="15">
      <c r="B11" s="51" t="s">
        <v>0</v>
      </c>
      <c r="C11" s="52"/>
      <c r="D11" s="52"/>
      <c r="E11" s="52"/>
      <c r="F11" s="52"/>
      <c r="G11" s="52"/>
      <c r="H11" s="53"/>
      <c r="I11" s="54">
        <v>1</v>
      </c>
      <c r="J11" s="55"/>
      <c r="K11" s="55"/>
    </row>
    <row r="12" spans="2:11">
      <c r="B12" s="9"/>
      <c r="C12" s="4" t="s">
        <v>1</v>
      </c>
      <c r="D12" s="4"/>
      <c r="E12" s="4"/>
      <c r="F12" s="4"/>
      <c r="G12" s="4"/>
      <c r="H12" s="8"/>
      <c r="I12" s="6">
        <v>2</v>
      </c>
      <c r="J12" s="3"/>
      <c r="K12" s="3"/>
    </row>
    <row r="13" spans="2:11">
      <c r="B13" s="9" t="s">
        <v>2</v>
      </c>
      <c r="C13" s="4"/>
      <c r="D13" s="4"/>
      <c r="E13" s="4"/>
      <c r="F13" s="4"/>
      <c r="G13" s="4"/>
      <c r="H13" s="8"/>
      <c r="I13" s="6">
        <v>3</v>
      </c>
      <c r="J13" s="3"/>
      <c r="K13" s="3"/>
    </row>
    <row r="14" spans="2:11">
      <c r="B14" s="9" t="s">
        <v>3</v>
      </c>
      <c r="C14" s="4"/>
      <c r="D14" s="4"/>
      <c r="E14" s="4"/>
      <c r="F14" s="4"/>
      <c r="G14" s="4"/>
      <c r="H14" s="8"/>
      <c r="I14" s="6">
        <v>4</v>
      </c>
      <c r="J14" s="3"/>
      <c r="K14" s="3"/>
    </row>
    <row r="15" spans="2:11" ht="22.5">
      <c r="B15" s="56"/>
      <c r="C15" s="57" t="s">
        <v>4</v>
      </c>
      <c r="D15" s="52"/>
      <c r="E15" s="52"/>
      <c r="F15" s="52"/>
      <c r="G15" s="52"/>
      <c r="H15" s="53"/>
      <c r="I15" s="54" t="s">
        <v>72</v>
      </c>
      <c r="J15" s="58">
        <f>J16+J17+J18+J19+J20+J21+J22</f>
        <v>34863</v>
      </c>
      <c r="K15" s="58">
        <f>K16+K17+K18+K19+K20+K21+K22</f>
        <v>34863</v>
      </c>
    </row>
    <row r="16" spans="2:11">
      <c r="B16" s="9"/>
      <c r="C16" s="4"/>
      <c r="D16" s="4" t="s">
        <v>5</v>
      </c>
      <c r="E16" s="4"/>
      <c r="F16" s="4"/>
      <c r="G16" s="4"/>
      <c r="H16" s="8"/>
      <c r="I16" s="6">
        <v>6</v>
      </c>
      <c r="J16" s="12">
        <v>34863</v>
      </c>
      <c r="K16" s="12">
        <v>34863</v>
      </c>
    </row>
    <row r="17" spans="2:17">
      <c r="B17" s="9"/>
      <c r="C17" s="4"/>
      <c r="D17" s="4" t="s">
        <v>6</v>
      </c>
      <c r="E17" s="4"/>
      <c r="F17" s="4"/>
      <c r="G17" s="4"/>
      <c r="H17" s="8"/>
      <c r="I17" s="6">
        <v>7</v>
      </c>
      <c r="J17" s="12"/>
      <c r="K17" s="12"/>
    </row>
    <row r="18" spans="2:17">
      <c r="B18" s="9"/>
      <c r="C18" s="4"/>
      <c r="D18" s="4" t="s">
        <v>7</v>
      </c>
      <c r="E18" s="4"/>
      <c r="F18" s="4"/>
      <c r="G18" s="4"/>
      <c r="H18" s="8"/>
      <c r="I18" s="6">
        <v>8</v>
      </c>
      <c r="J18" s="12"/>
      <c r="K18" s="12"/>
    </row>
    <row r="19" spans="2:17">
      <c r="B19" s="9"/>
      <c r="C19" s="4"/>
      <c r="D19" s="4" t="s">
        <v>8</v>
      </c>
      <c r="E19" s="4"/>
      <c r="F19" s="4"/>
      <c r="G19" s="4"/>
      <c r="H19" s="8"/>
      <c r="I19" s="6">
        <v>9</v>
      </c>
      <c r="J19" s="12"/>
      <c r="K19" s="12">
        <v>0</v>
      </c>
    </row>
    <row r="20" spans="2:17">
      <c r="B20" s="9"/>
      <c r="C20" s="4"/>
      <c r="D20" s="4" t="s">
        <v>9</v>
      </c>
      <c r="E20" s="4"/>
      <c r="F20" s="4"/>
      <c r="G20" s="4"/>
      <c r="H20" s="8"/>
      <c r="I20" s="6">
        <v>10</v>
      </c>
      <c r="J20" s="12"/>
      <c r="K20" s="12"/>
    </row>
    <row r="21" spans="2:17">
      <c r="B21" s="9"/>
      <c r="C21" s="4"/>
      <c r="D21" s="4" t="s">
        <v>10</v>
      </c>
      <c r="E21" s="4"/>
      <c r="F21" s="4"/>
      <c r="G21" s="4"/>
      <c r="H21" s="8"/>
      <c r="I21" s="6">
        <v>11</v>
      </c>
      <c r="J21" s="12"/>
      <c r="K21" s="12"/>
    </row>
    <row r="22" spans="2:17">
      <c r="B22" s="9"/>
      <c r="C22" s="4"/>
      <c r="D22" s="4" t="s">
        <v>11</v>
      </c>
      <c r="E22" s="4"/>
      <c r="F22" s="4"/>
      <c r="G22" s="4"/>
      <c r="H22" s="8"/>
      <c r="I22" s="6">
        <v>11</v>
      </c>
      <c r="J22" s="12"/>
      <c r="K22" s="12"/>
    </row>
    <row r="23" spans="2:17" ht="15">
      <c r="B23" s="56"/>
      <c r="C23" s="57" t="s">
        <v>12</v>
      </c>
      <c r="D23" s="52"/>
      <c r="E23" s="52"/>
      <c r="F23" s="52"/>
      <c r="G23" s="52"/>
      <c r="H23" s="53"/>
      <c r="I23" s="54" t="s">
        <v>73</v>
      </c>
      <c r="J23" s="58">
        <f>J24+J65</f>
        <v>34863</v>
      </c>
      <c r="K23" s="58">
        <f>K24+K65</f>
        <v>34563.43</v>
      </c>
    </row>
    <row r="24" spans="2:17" ht="15">
      <c r="B24" s="56"/>
      <c r="C24" s="52"/>
      <c r="D24" s="57" t="s">
        <v>13</v>
      </c>
      <c r="E24" s="52"/>
      <c r="F24" s="52"/>
      <c r="G24" s="52"/>
      <c r="H24" s="53"/>
      <c r="I24" s="54" t="s">
        <v>74</v>
      </c>
      <c r="J24" s="58">
        <f>J25+J60</f>
        <v>34863</v>
      </c>
      <c r="K24" s="58">
        <f>K25+K60</f>
        <v>34563.43</v>
      </c>
    </row>
    <row r="25" spans="2:17" ht="15">
      <c r="B25" s="56"/>
      <c r="C25" s="57"/>
      <c r="D25" s="57"/>
      <c r="E25" s="57" t="s">
        <v>25</v>
      </c>
      <c r="F25" s="57"/>
      <c r="G25" s="57"/>
      <c r="H25" s="59"/>
      <c r="I25" s="60" t="s">
        <v>75</v>
      </c>
      <c r="J25" s="58">
        <f>J26+J31+J37</f>
        <v>33238.1</v>
      </c>
      <c r="K25" s="58">
        <f>K26+K31+K37</f>
        <v>33055.93</v>
      </c>
      <c r="N25" s="1">
        <v>20381200</v>
      </c>
    </row>
    <row r="26" spans="2:17" ht="15">
      <c r="B26" s="51"/>
      <c r="C26" s="57"/>
      <c r="D26" s="57"/>
      <c r="E26" s="57"/>
      <c r="F26" s="57" t="s">
        <v>14</v>
      </c>
      <c r="G26" s="57"/>
      <c r="H26" s="59"/>
      <c r="I26" s="60" t="s">
        <v>76</v>
      </c>
      <c r="J26" s="58">
        <f>J27+J28+J29+J30</f>
        <v>27577.200000000001</v>
      </c>
      <c r="K26" s="58">
        <f>K27+K28+K29+K30</f>
        <v>27577.200000000001</v>
      </c>
      <c r="N26" s="1">
        <v>5432000</v>
      </c>
    </row>
    <row r="27" spans="2:17">
      <c r="B27" s="9"/>
      <c r="C27" s="4"/>
      <c r="D27" s="4"/>
      <c r="E27" s="4"/>
      <c r="F27" s="4"/>
      <c r="G27" s="4" t="s">
        <v>15</v>
      </c>
      <c r="H27" s="8"/>
      <c r="I27" s="6">
        <v>16</v>
      </c>
      <c r="J27" s="12">
        <v>20381.2</v>
      </c>
      <c r="K27" s="12">
        <v>20381.2</v>
      </c>
      <c r="N27" s="1">
        <v>1764000</v>
      </c>
    </row>
    <row r="28" spans="2:17">
      <c r="B28" s="9"/>
      <c r="C28" s="4"/>
      <c r="D28" s="4"/>
      <c r="E28" s="4"/>
      <c r="F28" s="4"/>
      <c r="G28" s="4" t="s">
        <v>16</v>
      </c>
      <c r="H28" s="8"/>
      <c r="I28" s="6">
        <v>16</v>
      </c>
      <c r="J28" s="12">
        <v>5432</v>
      </c>
      <c r="K28" s="12">
        <v>5432</v>
      </c>
      <c r="N28" s="1">
        <f>SUM(N25:N27)</f>
        <v>27577200</v>
      </c>
      <c r="P28" s="1">
        <f>N28*11%</f>
        <v>3033492</v>
      </c>
    </row>
    <row r="29" spans="2:17">
      <c r="B29" s="9"/>
      <c r="C29" s="4"/>
      <c r="D29" s="4"/>
      <c r="E29" s="4"/>
      <c r="F29" s="4"/>
      <c r="G29" s="4" t="s">
        <v>17</v>
      </c>
      <c r="H29" s="8"/>
      <c r="I29" s="6">
        <v>16</v>
      </c>
      <c r="J29" s="12">
        <v>1764</v>
      </c>
      <c r="K29" s="12">
        <v>1764</v>
      </c>
      <c r="N29" s="1">
        <f>27577.2*11%</f>
        <v>3033.4920000000002</v>
      </c>
      <c r="Q29" s="1">
        <v>3033.5</v>
      </c>
    </row>
    <row r="30" spans="2:17">
      <c r="B30" s="9"/>
      <c r="C30" s="4"/>
      <c r="D30" s="4"/>
      <c r="E30" s="4"/>
      <c r="F30" s="4"/>
      <c r="G30" s="4" t="s">
        <v>18</v>
      </c>
      <c r="H30" s="8"/>
      <c r="I30" s="6">
        <v>17</v>
      </c>
      <c r="J30" s="12"/>
      <c r="K30" s="12"/>
      <c r="M30" s="18">
        <v>27577.200000000001</v>
      </c>
    </row>
    <row r="31" spans="2:17" ht="15">
      <c r="B31" s="56"/>
      <c r="C31" s="57"/>
      <c r="D31" s="57"/>
      <c r="E31" s="57"/>
      <c r="F31" s="61" t="s">
        <v>98</v>
      </c>
      <c r="G31" s="57"/>
      <c r="H31" s="59"/>
      <c r="I31" s="60" t="s">
        <v>77</v>
      </c>
      <c r="J31" s="58">
        <f>J32+J33+J34+J35+J36</f>
        <v>3033.7999999999997</v>
      </c>
      <c r="K31" s="58">
        <f>K32+K33+K34+K35+K36</f>
        <v>3033.7999999999997</v>
      </c>
    </row>
    <row r="32" spans="2:17">
      <c r="B32" s="9"/>
      <c r="C32" s="4"/>
      <c r="D32" s="4"/>
      <c r="E32" s="4"/>
      <c r="F32" s="4"/>
      <c r="G32" s="4" t="s">
        <v>20</v>
      </c>
      <c r="H32" s="8"/>
      <c r="I32" s="6">
        <v>19</v>
      </c>
      <c r="J32" s="12">
        <v>1930.6</v>
      </c>
      <c r="K32" s="12">
        <v>1930.6</v>
      </c>
      <c r="M32" s="18">
        <f>27577.2*7%</f>
        <v>1930.4040000000002</v>
      </c>
      <c r="N32" s="1">
        <v>7</v>
      </c>
      <c r="O32" s="1">
        <v>7.3</v>
      </c>
      <c r="P32" s="1">
        <v>7</v>
      </c>
    </row>
    <row r="33" spans="2:18">
      <c r="B33" s="9"/>
      <c r="C33" s="4"/>
      <c r="D33" s="4"/>
      <c r="E33" s="4"/>
      <c r="F33" s="4"/>
      <c r="G33" s="4" t="s">
        <v>21</v>
      </c>
      <c r="H33" s="8"/>
      <c r="I33" s="6">
        <v>19</v>
      </c>
      <c r="J33" s="12">
        <v>220.6</v>
      </c>
      <c r="K33" s="12">
        <v>220.6</v>
      </c>
      <c r="L33" s="16"/>
      <c r="M33" s="18">
        <f>27577.2*0.8%</f>
        <v>220.61760000000001</v>
      </c>
      <c r="N33" s="1">
        <v>0.8</v>
      </c>
      <c r="O33" s="1">
        <v>0.7</v>
      </c>
      <c r="P33" s="1">
        <v>0.5</v>
      </c>
    </row>
    <row r="34" spans="2:18">
      <c r="B34" s="9"/>
      <c r="C34" s="4"/>
      <c r="D34" s="4"/>
      <c r="E34" s="4"/>
      <c r="F34" s="4"/>
      <c r="G34" s="4" t="s">
        <v>22</v>
      </c>
      <c r="H34" s="8"/>
      <c r="I34" s="6">
        <v>19</v>
      </c>
      <c r="J34" s="12">
        <v>275.8</v>
      </c>
      <c r="K34" s="12">
        <v>275.8</v>
      </c>
      <c r="M34" s="18">
        <f>27577.2*1%</f>
        <v>275.77199999999999</v>
      </c>
      <c r="N34" s="1">
        <v>1</v>
      </c>
      <c r="O34" s="1">
        <v>0.9</v>
      </c>
      <c r="P34" s="1">
        <v>1</v>
      </c>
    </row>
    <row r="35" spans="2:18">
      <c r="B35" s="9"/>
      <c r="C35" s="4"/>
      <c r="D35" s="4"/>
      <c r="E35" s="4"/>
      <c r="F35" s="4"/>
      <c r="G35" s="4" t="s">
        <v>23</v>
      </c>
      <c r="H35" s="4"/>
      <c r="I35" s="6">
        <v>19</v>
      </c>
      <c r="J35" s="12">
        <v>55.2</v>
      </c>
      <c r="K35" s="12">
        <v>55.2</v>
      </c>
      <c r="M35" s="18">
        <f>27577.2*0.2%</f>
        <v>55.154400000000003</v>
      </c>
      <c r="N35" s="1">
        <v>0.2</v>
      </c>
      <c r="O35" s="1">
        <v>0.2</v>
      </c>
      <c r="P35" s="1">
        <v>0.5</v>
      </c>
    </row>
    <row r="36" spans="2:18">
      <c r="B36" s="9"/>
      <c r="C36" s="4"/>
      <c r="D36" s="4"/>
      <c r="E36" s="4"/>
      <c r="F36" s="4"/>
      <c r="G36" s="4" t="s">
        <v>24</v>
      </c>
      <c r="H36" s="4"/>
      <c r="I36" s="6">
        <v>20</v>
      </c>
      <c r="J36" s="12">
        <v>551.6</v>
      </c>
      <c r="K36" s="12">
        <v>551.6</v>
      </c>
      <c r="M36" s="18">
        <f>27577.5*2%</f>
        <v>551.55000000000007</v>
      </c>
      <c r="N36" s="1">
        <v>2</v>
      </c>
      <c r="O36" s="1">
        <v>1.9</v>
      </c>
      <c r="P36" s="1">
        <v>2</v>
      </c>
    </row>
    <row r="37" spans="2:18" ht="15">
      <c r="B37" s="56"/>
      <c r="C37" s="57"/>
      <c r="D37" s="57"/>
      <c r="E37" s="57"/>
      <c r="F37" s="57" t="s">
        <v>26</v>
      </c>
      <c r="G37" s="57"/>
      <c r="H37" s="57"/>
      <c r="I37" s="60" t="s">
        <v>78</v>
      </c>
      <c r="J37" s="58">
        <f>J38+J43+J49+J52+J55</f>
        <v>2627.1</v>
      </c>
      <c r="K37" s="58">
        <f>K38+K43+K49+K52+K55</f>
        <v>2444.9300000000003</v>
      </c>
      <c r="M37" s="16">
        <f>SUM(M32:M36)</f>
        <v>3033.498</v>
      </c>
      <c r="N37" s="1">
        <f>SUM(N32:N36)</f>
        <v>11</v>
      </c>
      <c r="O37" s="1">
        <f>SUM(O32:O36)</f>
        <v>11</v>
      </c>
      <c r="P37" s="1">
        <f>SUM(P32:P36)</f>
        <v>11</v>
      </c>
    </row>
    <row r="38" spans="2:18">
      <c r="B38" s="7"/>
      <c r="C38" s="10"/>
      <c r="D38" s="10"/>
      <c r="E38" s="10"/>
      <c r="F38" s="10"/>
      <c r="G38" s="10" t="s">
        <v>27</v>
      </c>
      <c r="H38" s="10"/>
      <c r="I38" s="13">
        <v>22</v>
      </c>
      <c r="J38" s="12"/>
      <c r="K38" s="12"/>
    </row>
    <row r="39" spans="2:18">
      <c r="B39" s="9"/>
      <c r="C39" s="4"/>
      <c r="D39" s="4"/>
      <c r="E39" s="4"/>
      <c r="F39" s="4"/>
      <c r="G39" s="4"/>
      <c r="H39" s="8" t="s">
        <v>28</v>
      </c>
      <c r="I39" s="6">
        <v>23</v>
      </c>
      <c r="J39" s="12"/>
      <c r="K39" s="12"/>
    </row>
    <row r="40" spans="2:18">
      <c r="B40" s="9"/>
      <c r="C40" s="4"/>
      <c r="D40" s="4"/>
      <c r="E40" s="4"/>
      <c r="F40" s="4"/>
      <c r="G40" s="4"/>
      <c r="H40" s="8" t="s">
        <v>29</v>
      </c>
      <c r="I40" s="6">
        <v>24</v>
      </c>
      <c r="J40" s="12"/>
      <c r="K40" s="12"/>
    </row>
    <row r="41" spans="2:18">
      <c r="B41" s="9"/>
      <c r="C41" s="4"/>
      <c r="D41" s="4"/>
      <c r="E41" s="4"/>
      <c r="F41" s="4"/>
      <c r="G41" s="4"/>
      <c r="H41" s="8" t="s">
        <v>30</v>
      </c>
      <c r="I41" s="6">
        <v>25</v>
      </c>
      <c r="J41" s="12"/>
      <c r="K41" s="12"/>
    </row>
    <row r="42" spans="2:18">
      <c r="B42" s="9"/>
      <c r="C42" s="4"/>
      <c r="D42" s="4"/>
      <c r="E42" s="4"/>
      <c r="F42" s="4"/>
      <c r="G42" s="4"/>
      <c r="H42" s="8" t="s">
        <v>31</v>
      </c>
      <c r="I42" s="6">
        <v>26</v>
      </c>
      <c r="J42" s="12"/>
      <c r="K42" s="12"/>
      <c r="M42" s="1">
        <v>20881883</v>
      </c>
    </row>
    <row r="43" spans="2:18" ht="15">
      <c r="B43" s="56"/>
      <c r="C43" s="52"/>
      <c r="D43" s="52"/>
      <c r="E43" s="52"/>
      <c r="F43" s="52"/>
      <c r="G43" s="57" t="s">
        <v>32</v>
      </c>
      <c r="H43" s="53"/>
      <c r="I43" s="54">
        <v>27</v>
      </c>
      <c r="J43" s="58">
        <f>J44+J45+J46+J47+J48</f>
        <v>1952.1</v>
      </c>
      <c r="K43" s="58">
        <f>K44+K45+K46+K47+K48</f>
        <v>1950.63</v>
      </c>
      <c r="L43" s="16"/>
      <c r="M43" s="1">
        <v>4931317</v>
      </c>
    </row>
    <row r="44" spans="2:18">
      <c r="B44" s="9"/>
      <c r="C44" s="4"/>
      <c r="D44" s="4"/>
      <c r="E44" s="4"/>
      <c r="F44" s="4"/>
      <c r="G44" s="4"/>
      <c r="H44" s="8" t="s">
        <v>33</v>
      </c>
      <c r="I44" s="6">
        <v>28</v>
      </c>
      <c r="J44" s="12">
        <v>444.6</v>
      </c>
      <c r="K44" s="12">
        <v>444.53</v>
      </c>
      <c r="M44" s="1">
        <v>1764000</v>
      </c>
    </row>
    <row r="45" spans="2:18">
      <c r="B45" s="9"/>
      <c r="C45" s="4"/>
      <c r="D45" s="4"/>
      <c r="E45" s="4"/>
      <c r="F45" s="4"/>
      <c r="G45" s="4"/>
      <c r="H45" s="8" t="s">
        <v>34</v>
      </c>
      <c r="I45" s="6">
        <v>29</v>
      </c>
      <c r="J45" s="12">
        <v>762.5</v>
      </c>
      <c r="K45" s="12">
        <v>762.5</v>
      </c>
      <c r="M45" s="1">
        <f>SUM(M42:M44)</f>
        <v>27577200</v>
      </c>
      <c r="N45" s="1">
        <f>27577200*7%</f>
        <v>1930404.0000000002</v>
      </c>
      <c r="O45" s="1">
        <f>27577200*0.8%</f>
        <v>220617.60000000001</v>
      </c>
      <c r="P45" s="1">
        <f>27577200*1%</f>
        <v>275772</v>
      </c>
      <c r="Q45" s="1">
        <f>27577200*0.2%</f>
        <v>55154.400000000001</v>
      </c>
      <c r="R45" s="1">
        <f>27577200*2%</f>
        <v>551544</v>
      </c>
    </row>
    <row r="46" spans="2:18">
      <c r="B46" s="9"/>
      <c r="C46" s="4"/>
      <c r="D46" s="4"/>
      <c r="E46" s="4"/>
      <c r="F46" s="4"/>
      <c r="G46" s="4"/>
      <c r="H46" s="8" t="s">
        <v>35</v>
      </c>
      <c r="I46" s="6">
        <v>30</v>
      </c>
      <c r="J46" s="12">
        <v>745</v>
      </c>
      <c r="K46" s="12">
        <v>743.6</v>
      </c>
      <c r="M46" s="17">
        <f>27577200*11%</f>
        <v>3033492</v>
      </c>
    </row>
    <row r="47" spans="2:18">
      <c r="B47" s="9"/>
      <c r="C47" s="4"/>
      <c r="D47" s="4"/>
      <c r="E47" s="4"/>
      <c r="F47" s="4"/>
      <c r="G47" s="4"/>
      <c r="H47" s="8" t="s">
        <v>36</v>
      </c>
      <c r="I47" s="6">
        <v>31</v>
      </c>
      <c r="J47" s="12"/>
      <c r="K47" s="12"/>
    </row>
    <row r="48" spans="2:18">
      <c r="B48" s="9"/>
      <c r="C48" s="4"/>
      <c r="D48" s="4"/>
      <c r="E48" s="4"/>
      <c r="F48" s="4"/>
      <c r="G48" s="4"/>
      <c r="H48" s="8" t="s">
        <v>37</v>
      </c>
      <c r="I48" s="6">
        <v>32</v>
      </c>
      <c r="J48" s="12"/>
      <c r="K48" s="12"/>
    </row>
    <row r="49" spans="2:12" ht="15">
      <c r="B49" s="56"/>
      <c r="C49" s="52"/>
      <c r="D49" s="52"/>
      <c r="E49" s="52"/>
      <c r="F49" s="52"/>
      <c r="G49" s="57" t="s">
        <v>38</v>
      </c>
      <c r="H49" s="53"/>
      <c r="I49" s="54">
        <v>33</v>
      </c>
      <c r="J49" s="58">
        <f>J50+J51</f>
        <v>0</v>
      </c>
      <c r="K49" s="58">
        <f>K50+K51</f>
        <v>0</v>
      </c>
    </row>
    <row r="50" spans="2:12">
      <c r="B50" s="9"/>
      <c r="C50" s="4"/>
      <c r="D50" s="4"/>
      <c r="E50" s="4"/>
      <c r="F50" s="4"/>
      <c r="G50" s="4"/>
      <c r="H50" s="8" t="s">
        <v>39</v>
      </c>
      <c r="I50" s="6">
        <v>34</v>
      </c>
      <c r="J50" s="12"/>
      <c r="K50" s="12"/>
    </row>
    <row r="51" spans="2:12">
      <c r="B51" s="9"/>
      <c r="C51" s="4"/>
      <c r="D51" s="4"/>
      <c r="E51" s="4"/>
      <c r="F51" s="4"/>
      <c r="G51" s="4"/>
      <c r="H51" s="8" t="s">
        <v>40</v>
      </c>
      <c r="I51" s="6">
        <v>35</v>
      </c>
      <c r="J51" s="12"/>
      <c r="K51" s="12"/>
    </row>
    <row r="52" spans="2:12">
      <c r="B52" s="9"/>
      <c r="C52" s="4"/>
      <c r="D52" s="4"/>
      <c r="E52" s="4"/>
      <c r="F52" s="4"/>
      <c r="G52" s="10" t="s">
        <v>41</v>
      </c>
      <c r="H52" s="8"/>
      <c r="I52" s="6">
        <v>36</v>
      </c>
      <c r="J52" s="12">
        <f>J53+J54</f>
        <v>0</v>
      </c>
      <c r="K52" s="12">
        <f>K53+K54</f>
        <v>0</v>
      </c>
    </row>
    <row r="53" spans="2:12">
      <c r="B53" s="9"/>
      <c r="C53" s="4"/>
      <c r="D53" s="4"/>
      <c r="E53" s="4"/>
      <c r="F53" s="4"/>
      <c r="G53" s="4"/>
      <c r="H53" s="8" t="s">
        <v>42</v>
      </c>
      <c r="I53" s="6">
        <v>37</v>
      </c>
      <c r="J53" s="12"/>
      <c r="K53" s="12"/>
    </row>
    <row r="54" spans="2:12">
      <c r="B54" s="9"/>
      <c r="C54" s="4"/>
      <c r="D54" s="4"/>
      <c r="E54" s="4"/>
      <c r="F54" s="4"/>
      <c r="G54" s="4"/>
      <c r="H54" s="8" t="s">
        <v>43</v>
      </c>
      <c r="I54" s="6"/>
      <c r="J54" s="12"/>
      <c r="K54" s="12"/>
    </row>
    <row r="55" spans="2:12" ht="15">
      <c r="B55" s="56"/>
      <c r="C55" s="52"/>
      <c r="D55" s="52"/>
      <c r="E55" s="52"/>
      <c r="F55" s="52"/>
      <c r="G55" s="57" t="s">
        <v>44</v>
      </c>
      <c r="H55" s="53"/>
      <c r="I55" s="54" t="s">
        <v>79</v>
      </c>
      <c r="J55" s="58">
        <f>J56+J57</f>
        <v>675</v>
      </c>
      <c r="K55" s="58">
        <f>K56+K57</f>
        <v>494.3</v>
      </c>
      <c r="L55" s="16"/>
    </row>
    <row r="56" spans="2:12">
      <c r="B56" s="9"/>
      <c r="C56" s="4"/>
      <c r="D56" s="4"/>
      <c r="E56" s="4"/>
      <c r="F56" s="4"/>
      <c r="G56" s="4"/>
      <c r="H56" s="8" t="s">
        <v>45</v>
      </c>
      <c r="I56" s="6"/>
      <c r="J56" s="12">
        <v>675</v>
      </c>
      <c r="K56" s="12">
        <v>494.3</v>
      </c>
    </row>
    <row r="57" spans="2:12">
      <c r="B57" s="9"/>
      <c r="C57" s="4"/>
      <c r="D57" s="4"/>
      <c r="E57" s="4"/>
      <c r="F57" s="4"/>
      <c r="G57" s="4"/>
      <c r="H57" s="8" t="s">
        <v>46</v>
      </c>
      <c r="I57" s="6"/>
      <c r="J57" s="12"/>
      <c r="K57" s="12"/>
    </row>
    <row r="58" spans="2:12" ht="15">
      <c r="B58" s="56"/>
      <c r="C58" s="52"/>
      <c r="D58" s="52"/>
      <c r="E58" s="52"/>
      <c r="F58" s="52"/>
      <c r="G58" s="57" t="s">
        <v>47</v>
      </c>
      <c r="H58" s="53"/>
      <c r="I58" s="54"/>
      <c r="J58" s="58">
        <f>J59</f>
        <v>0</v>
      </c>
      <c r="K58" s="58">
        <f>K59</f>
        <v>0</v>
      </c>
    </row>
    <row r="59" spans="2:12">
      <c r="B59" s="9"/>
      <c r="C59" s="4"/>
      <c r="D59" s="4"/>
      <c r="E59" s="4"/>
      <c r="F59" s="4"/>
      <c r="G59" s="4"/>
      <c r="H59" s="8" t="s">
        <v>47</v>
      </c>
      <c r="I59" s="6"/>
      <c r="J59" s="12"/>
      <c r="K59" s="12"/>
    </row>
    <row r="60" spans="2:12" ht="15">
      <c r="B60" s="56"/>
      <c r="C60" s="52"/>
      <c r="D60" s="52"/>
      <c r="E60" s="52"/>
      <c r="F60" s="52"/>
      <c r="G60" s="57" t="s">
        <v>48</v>
      </c>
      <c r="H60" s="53"/>
      <c r="I60" s="54"/>
      <c r="J60" s="58">
        <f>J61+J62+J63+J64</f>
        <v>1624.9</v>
      </c>
      <c r="K60" s="58">
        <f>K61+K62+K63+K64</f>
        <v>1507.5</v>
      </c>
      <c r="L60" s="16"/>
    </row>
    <row r="61" spans="2:12">
      <c r="B61" s="9"/>
      <c r="C61" s="4"/>
      <c r="D61" s="4"/>
      <c r="E61" s="4"/>
      <c r="F61" s="4"/>
      <c r="G61" s="4"/>
      <c r="H61" s="8" t="s">
        <v>49</v>
      </c>
      <c r="I61" s="6"/>
      <c r="J61" s="12">
        <v>67.5</v>
      </c>
      <c r="K61" s="12">
        <v>67.5</v>
      </c>
    </row>
    <row r="62" spans="2:12">
      <c r="B62" s="9"/>
      <c r="C62" s="4"/>
      <c r="D62" s="4"/>
      <c r="E62" s="4"/>
      <c r="F62" s="4"/>
      <c r="G62" s="4"/>
      <c r="H62" s="8" t="s">
        <v>50</v>
      </c>
      <c r="I62" s="6"/>
      <c r="J62" s="12">
        <v>357.4</v>
      </c>
      <c r="K62" s="12">
        <v>240</v>
      </c>
    </row>
    <row r="63" spans="2:12">
      <c r="B63" s="9"/>
      <c r="C63" s="4"/>
      <c r="D63" s="4"/>
      <c r="E63" s="4"/>
      <c r="F63" s="4"/>
      <c r="G63" s="4"/>
      <c r="H63" s="8" t="s">
        <v>51</v>
      </c>
      <c r="I63" s="6"/>
      <c r="J63" s="12">
        <v>1200</v>
      </c>
      <c r="K63" s="12">
        <v>1200</v>
      </c>
    </row>
    <row r="64" spans="2:12">
      <c r="B64" s="9"/>
      <c r="C64" s="4"/>
      <c r="D64" s="4"/>
      <c r="E64" s="4"/>
      <c r="F64" s="4"/>
      <c r="G64" s="4"/>
      <c r="H64" s="8" t="s">
        <v>52</v>
      </c>
      <c r="I64" s="6"/>
      <c r="J64" s="12"/>
      <c r="K64" s="12"/>
    </row>
    <row r="65" spans="2:12" ht="15">
      <c r="B65" s="56"/>
      <c r="C65" s="52"/>
      <c r="D65" s="57" t="s">
        <v>53</v>
      </c>
      <c r="E65" s="52"/>
      <c r="F65" s="52"/>
      <c r="G65" s="52"/>
      <c r="H65" s="53"/>
      <c r="I65" s="54" t="s">
        <v>80</v>
      </c>
      <c r="J65" s="58">
        <f>J66+J67</f>
        <v>0</v>
      </c>
      <c r="K65" s="58">
        <f>K66+K67</f>
        <v>0</v>
      </c>
    </row>
    <row r="66" spans="2:12">
      <c r="B66" s="9" t="s">
        <v>54</v>
      </c>
      <c r="C66" s="4"/>
      <c r="D66" s="4"/>
      <c r="E66" s="4"/>
      <c r="F66" s="4"/>
      <c r="G66" s="4"/>
      <c r="H66" s="8"/>
      <c r="I66" s="6">
        <v>42</v>
      </c>
      <c r="J66" s="12"/>
      <c r="K66" s="12"/>
    </row>
    <row r="67" spans="2:12">
      <c r="B67" s="9" t="s">
        <v>55</v>
      </c>
      <c r="C67" s="4"/>
      <c r="D67" s="4"/>
      <c r="E67" s="4"/>
      <c r="F67" s="4"/>
      <c r="G67" s="4"/>
      <c r="H67" s="8"/>
      <c r="I67" s="6">
        <v>43</v>
      </c>
      <c r="J67" s="12"/>
      <c r="K67" s="12"/>
    </row>
    <row r="68" spans="2:12" ht="15">
      <c r="B68" s="51" t="s">
        <v>99</v>
      </c>
      <c r="C68" s="52"/>
      <c r="D68" s="52"/>
      <c r="E68" s="52"/>
      <c r="F68" s="52"/>
      <c r="G68" s="52"/>
      <c r="H68" s="53"/>
      <c r="I68" s="54">
        <v>44</v>
      </c>
      <c r="J68" s="58">
        <f>J11+J15-J23</f>
        <v>0</v>
      </c>
      <c r="K68" s="58">
        <f>K11+K15-K23</f>
        <v>299.56999999999971</v>
      </c>
      <c r="L68" s="16"/>
    </row>
    <row r="69" spans="2:12">
      <c r="B69" s="9" t="s">
        <v>92</v>
      </c>
      <c r="C69" s="4" t="s">
        <v>93</v>
      </c>
      <c r="D69" s="4"/>
      <c r="E69" s="4"/>
      <c r="F69" s="4"/>
      <c r="G69" s="4"/>
      <c r="H69" s="8"/>
      <c r="I69" s="6">
        <v>45</v>
      </c>
      <c r="J69" s="12"/>
      <c r="K69" s="21">
        <f>K68</f>
        <v>299.56999999999971</v>
      </c>
    </row>
    <row r="70" spans="2:12">
      <c r="B70" s="9" t="s">
        <v>58</v>
      </c>
      <c r="C70" s="4"/>
      <c r="D70" s="4"/>
      <c r="E70" s="4"/>
      <c r="F70" s="4"/>
      <c r="G70" s="4"/>
      <c r="H70" s="8"/>
      <c r="I70" s="6">
        <v>46</v>
      </c>
      <c r="J70" s="12"/>
      <c r="K70" s="12"/>
    </row>
    <row r="71" spans="2:12">
      <c r="B71" s="9" t="s">
        <v>59</v>
      </c>
      <c r="C71" s="4"/>
      <c r="D71" s="4"/>
      <c r="E71" s="4"/>
      <c r="F71" s="4"/>
      <c r="G71" s="4"/>
      <c r="H71" s="8"/>
      <c r="I71" s="6">
        <v>47</v>
      </c>
      <c r="J71" s="12"/>
      <c r="K71" s="12"/>
    </row>
    <row r="72" spans="2:12">
      <c r="B72" s="9"/>
      <c r="C72" s="4" t="s">
        <v>60</v>
      </c>
      <c r="D72" s="4"/>
      <c r="E72" s="4"/>
      <c r="F72" s="4"/>
      <c r="G72" s="4"/>
      <c r="H72" s="8"/>
      <c r="I72" s="6">
        <v>48</v>
      </c>
      <c r="J72" s="12"/>
      <c r="K72" s="12"/>
    </row>
    <row r="73" spans="2:12" ht="15">
      <c r="B73" s="56"/>
      <c r="C73" s="52"/>
      <c r="D73" s="52" t="s">
        <v>61</v>
      </c>
      <c r="E73" s="52"/>
      <c r="F73" s="52"/>
      <c r="G73" s="52"/>
      <c r="H73" s="53"/>
      <c r="I73" s="54" t="s">
        <v>81</v>
      </c>
      <c r="J73" s="55">
        <f>J74+J75+J76</f>
        <v>7</v>
      </c>
      <c r="K73" s="55">
        <f>K74+K75+K76</f>
        <v>7</v>
      </c>
    </row>
    <row r="74" spans="2:12">
      <c r="B74" s="9"/>
      <c r="C74" s="4"/>
      <c r="D74" s="4"/>
      <c r="E74" s="4" t="s">
        <v>62</v>
      </c>
      <c r="F74" s="4"/>
      <c r="G74" s="4"/>
      <c r="H74" s="8"/>
      <c r="I74" s="6">
        <v>50</v>
      </c>
      <c r="J74" s="3">
        <v>1</v>
      </c>
      <c r="K74" s="3">
        <v>1</v>
      </c>
    </row>
    <row r="75" spans="2:12">
      <c r="B75" s="9"/>
      <c r="C75" s="4"/>
      <c r="D75" s="4"/>
      <c r="E75" s="4" t="s">
        <v>63</v>
      </c>
      <c r="F75" s="4"/>
      <c r="G75" s="4"/>
      <c r="H75" s="8"/>
      <c r="I75" s="6">
        <v>51</v>
      </c>
      <c r="J75" s="3">
        <v>5</v>
      </c>
      <c r="K75" s="3">
        <v>5</v>
      </c>
    </row>
    <row r="76" spans="2:12">
      <c r="B76" s="9"/>
      <c r="C76" s="4"/>
      <c r="D76" s="4"/>
      <c r="E76" s="4" t="s">
        <v>64</v>
      </c>
      <c r="F76" s="4"/>
      <c r="G76" s="4"/>
      <c r="H76" s="8"/>
      <c r="I76" s="6">
        <v>52</v>
      </c>
      <c r="J76" s="3">
        <v>1</v>
      </c>
      <c r="K76" s="3">
        <v>1</v>
      </c>
    </row>
    <row r="78" spans="2:12">
      <c r="G78" s="1" t="s">
        <v>82</v>
      </c>
    </row>
    <row r="79" spans="2:12">
      <c r="B79" s="62" t="s">
        <v>84</v>
      </c>
      <c r="C79" s="62"/>
      <c r="D79" s="62"/>
      <c r="E79" s="62"/>
      <c r="F79" s="62"/>
      <c r="G79" s="62"/>
      <c r="H79" s="62"/>
      <c r="I79" s="62"/>
      <c r="J79" s="62"/>
      <c r="K79" s="62"/>
    </row>
    <row r="81" spans="2:11">
      <c r="B81" s="62" t="s">
        <v>102</v>
      </c>
      <c r="C81" s="62"/>
      <c r="D81" s="62"/>
      <c r="E81" s="62"/>
      <c r="F81" s="62"/>
      <c r="G81" s="62"/>
      <c r="H81" s="62"/>
      <c r="I81" s="62"/>
      <c r="J81" s="62"/>
      <c r="K81" s="62"/>
    </row>
    <row r="82" spans="2:11">
      <c r="B82" s="62" t="s">
        <v>105</v>
      </c>
      <c r="C82" s="62"/>
      <c r="D82" s="62"/>
      <c r="E82" s="62"/>
      <c r="F82" s="62"/>
      <c r="G82" s="62"/>
      <c r="H82" s="62"/>
      <c r="I82" s="62"/>
      <c r="J82" s="62"/>
      <c r="K82" s="62"/>
    </row>
  </sheetData>
  <mergeCells count="9">
    <mergeCell ref="B10:H10"/>
    <mergeCell ref="B2:K2"/>
    <mergeCell ref="B6:K6"/>
    <mergeCell ref="B7:K7"/>
    <mergeCell ref="J8:K8"/>
    <mergeCell ref="B9:H9"/>
    <mergeCell ref="B79:K79"/>
    <mergeCell ref="B81:K81"/>
    <mergeCell ref="B82:K82"/>
  </mergeCells>
  <pageMargins left="0.56999999999999995" right="0.18" top="0.47" bottom="0.32" header="0.3" footer="0.18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R82"/>
  <sheetViews>
    <sheetView tabSelected="1" workbookViewId="0">
      <selection activeCell="P85" sqref="P85"/>
    </sheetView>
  </sheetViews>
  <sheetFormatPr defaultRowHeight="14.25"/>
  <cols>
    <col min="1" max="1" width="1.85546875" style="23" customWidth="1"/>
    <col min="2" max="2" width="2.7109375" style="23" customWidth="1"/>
    <col min="3" max="5" width="3.5703125" style="23" customWidth="1"/>
    <col min="6" max="6" width="3.28515625" style="23" customWidth="1"/>
    <col min="7" max="7" width="4.140625" style="23" customWidth="1"/>
    <col min="8" max="8" width="33" style="23" customWidth="1"/>
    <col min="9" max="9" width="12" style="24" customWidth="1"/>
    <col min="10" max="11" width="13" style="23" customWidth="1"/>
    <col min="12" max="12" width="7.7109375" style="23" customWidth="1"/>
    <col min="13" max="13" width="17.5703125" style="23" customWidth="1"/>
    <col min="14" max="14" width="15.42578125" style="23" customWidth="1"/>
    <col min="15" max="15" width="9.140625" style="23"/>
    <col min="16" max="16" width="10.140625" style="23" bestFit="1" customWidth="1"/>
    <col min="17" max="16384" width="9.140625" style="23"/>
  </cols>
  <sheetData>
    <row r="1" spans="2:11">
      <c r="K1" s="23" t="s">
        <v>85</v>
      </c>
    </row>
    <row r="2" spans="2:11">
      <c r="B2" s="76" t="s">
        <v>88</v>
      </c>
      <c r="C2" s="76"/>
      <c r="D2" s="76"/>
      <c r="E2" s="76"/>
      <c r="F2" s="76"/>
      <c r="G2" s="76"/>
      <c r="H2" s="76"/>
      <c r="I2" s="76"/>
      <c r="J2" s="76"/>
      <c r="K2" s="76"/>
    </row>
    <row r="3" spans="2:11">
      <c r="B3" s="25" t="s">
        <v>89</v>
      </c>
    </row>
    <row r="6" spans="2:11" ht="15">
      <c r="B6" s="77" t="s">
        <v>86</v>
      </c>
      <c r="C6" s="77"/>
      <c r="D6" s="77"/>
      <c r="E6" s="77"/>
      <c r="F6" s="77"/>
      <c r="G6" s="77"/>
      <c r="H6" s="77"/>
      <c r="I6" s="77"/>
      <c r="J6" s="77"/>
      <c r="K6" s="77"/>
    </row>
    <row r="7" spans="2:11" ht="15">
      <c r="B7" s="77" t="s">
        <v>100</v>
      </c>
      <c r="C7" s="77"/>
      <c r="D7" s="77"/>
      <c r="E7" s="77"/>
      <c r="F7" s="77"/>
      <c r="G7" s="77"/>
      <c r="H7" s="77"/>
      <c r="I7" s="77"/>
      <c r="J7" s="77"/>
      <c r="K7" s="77"/>
    </row>
    <row r="8" spans="2:11">
      <c r="J8" s="71" t="s">
        <v>90</v>
      </c>
      <c r="K8" s="71"/>
    </row>
    <row r="9" spans="2:11">
      <c r="B9" s="72"/>
      <c r="C9" s="72"/>
      <c r="D9" s="72"/>
      <c r="E9" s="72"/>
      <c r="F9" s="72"/>
      <c r="G9" s="72"/>
      <c r="H9" s="72"/>
      <c r="I9" s="26" t="s">
        <v>65</v>
      </c>
      <c r="J9" s="26" t="s">
        <v>66</v>
      </c>
      <c r="K9" s="26" t="s">
        <v>67</v>
      </c>
    </row>
    <row r="10" spans="2:11">
      <c r="B10" s="73" t="s">
        <v>68</v>
      </c>
      <c r="C10" s="74"/>
      <c r="D10" s="74"/>
      <c r="E10" s="74"/>
      <c r="F10" s="74"/>
      <c r="G10" s="74"/>
      <c r="H10" s="75"/>
      <c r="I10" s="27" t="s">
        <v>69</v>
      </c>
      <c r="J10" s="27" t="s">
        <v>70</v>
      </c>
      <c r="K10" s="27" t="s">
        <v>71</v>
      </c>
    </row>
    <row r="11" spans="2:11" ht="15">
      <c r="B11" s="40" t="s">
        <v>0</v>
      </c>
      <c r="C11" s="41"/>
      <c r="D11" s="41"/>
      <c r="E11" s="41"/>
      <c r="F11" s="41"/>
      <c r="G11" s="41"/>
      <c r="H11" s="42"/>
      <c r="I11" s="43">
        <v>1</v>
      </c>
      <c r="J11" s="44"/>
      <c r="K11" s="44">
        <v>0</v>
      </c>
    </row>
    <row r="12" spans="2:11">
      <c r="B12" s="28"/>
      <c r="C12" s="29" t="s">
        <v>1</v>
      </c>
      <c r="D12" s="29"/>
      <c r="E12" s="29"/>
      <c r="F12" s="29"/>
      <c r="G12" s="29"/>
      <c r="H12" s="30"/>
      <c r="I12" s="27">
        <v>2</v>
      </c>
      <c r="J12" s="31"/>
      <c r="K12" s="31"/>
    </row>
    <row r="13" spans="2:11">
      <c r="B13" s="28" t="s">
        <v>2</v>
      </c>
      <c r="C13" s="29"/>
      <c r="D13" s="29"/>
      <c r="E13" s="29"/>
      <c r="F13" s="29"/>
      <c r="G13" s="29"/>
      <c r="H13" s="30"/>
      <c r="I13" s="27">
        <v>3</v>
      </c>
      <c r="J13" s="31"/>
      <c r="K13" s="31"/>
    </row>
    <row r="14" spans="2:11">
      <c r="B14" s="28" t="s">
        <v>3</v>
      </c>
      <c r="C14" s="29"/>
      <c r="D14" s="29"/>
      <c r="E14" s="29"/>
      <c r="F14" s="29"/>
      <c r="G14" s="29"/>
      <c r="H14" s="30"/>
      <c r="I14" s="27">
        <v>4</v>
      </c>
      <c r="J14" s="31"/>
      <c r="K14" s="31"/>
    </row>
    <row r="15" spans="2:11" ht="22.5">
      <c r="B15" s="45"/>
      <c r="C15" s="46" t="s">
        <v>4</v>
      </c>
      <c r="D15" s="41"/>
      <c r="E15" s="41"/>
      <c r="F15" s="41"/>
      <c r="G15" s="41"/>
      <c r="H15" s="42"/>
      <c r="I15" s="43" t="s">
        <v>72</v>
      </c>
      <c r="J15" s="47">
        <f>J16+J17+J18+J19+J20+J21+J22</f>
        <v>39408.9</v>
      </c>
      <c r="K15" s="47">
        <f>K16+K17+K18+K19+K20+K21+K22</f>
        <v>39408.9</v>
      </c>
    </row>
    <row r="16" spans="2:11">
      <c r="B16" s="28"/>
      <c r="C16" s="29"/>
      <c r="D16" s="29" t="s">
        <v>5</v>
      </c>
      <c r="E16" s="29"/>
      <c r="F16" s="29"/>
      <c r="G16" s="29"/>
      <c r="H16" s="30"/>
      <c r="I16" s="27">
        <v>6</v>
      </c>
      <c r="J16" s="32">
        <v>39408.9</v>
      </c>
      <c r="K16" s="32">
        <v>39408.9</v>
      </c>
    </row>
    <row r="17" spans="2:17">
      <c r="B17" s="28"/>
      <c r="C17" s="29"/>
      <c r="D17" s="29" t="s">
        <v>6</v>
      </c>
      <c r="E17" s="29"/>
      <c r="F17" s="29"/>
      <c r="G17" s="29"/>
      <c r="H17" s="30"/>
      <c r="I17" s="27">
        <v>7</v>
      </c>
      <c r="J17" s="32"/>
      <c r="K17" s="32"/>
    </row>
    <row r="18" spans="2:17">
      <c r="B18" s="28"/>
      <c r="C18" s="29"/>
      <c r="D18" s="29" t="s">
        <v>7</v>
      </c>
      <c r="E18" s="29"/>
      <c r="F18" s="29"/>
      <c r="G18" s="29"/>
      <c r="H18" s="30"/>
      <c r="I18" s="27">
        <v>8</v>
      </c>
      <c r="J18" s="32"/>
      <c r="K18" s="32"/>
    </row>
    <row r="19" spans="2:17">
      <c r="B19" s="28"/>
      <c r="C19" s="29"/>
      <c r="D19" s="29" t="s">
        <v>8</v>
      </c>
      <c r="E19" s="29"/>
      <c r="F19" s="29"/>
      <c r="G19" s="29"/>
      <c r="H19" s="30"/>
      <c r="I19" s="27">
        <v>9</v>
      </c>
      <c r="J19" s="32"/>
      <c r="K19" s="32">
        <v>0</v>
      </c>
    </row>
    <row r="20" spans="2:17">
      <c r="B20" s="28"/>
      <c r="C20" s="29"/>
      <c r="D20" s="29" t="s">
        <v>9</v>
      </c>
      <c r="E20" s="29"/>
      <c r="F20" s="29"/>
      <c r="G20" s="29"/>
      <c r="H20" s="30"/>
      <c r="I20" s="27">
        <v>10</v>
      </c>
      <c r="J20" s="32"/>
      <c r="K20" s="32"/>
    </row>
    <row r="21" spans="2:17">
      <c r="B21" s="28"/>
      <c r="C21" s="29"/>
      <c r="D21" s="29" t="s">
        <v>10</v>
      </c>
      <c r="E21" s="29"/>
      <c r="F21" s="29"/>
      <c r="G21" s="29"/>
      <c r="H21" s="30"/>
      <c r="I21" s="27">
        <v>11</v>
      </c>
      <c r="J21" s="32"/>
      <c r="K21" s="32"/>
    </row>
    <row r="22" spans="2:17">
      <c r="B22" s="28"/>
      <c r="C22" s="29"/>
      <c r="D22" s="29" t="s">
        <v>11</v>
      </c>
      <c r="E22" s="29"/>
      <c r="F22" s="29"/>
      <c r="G22" s="29"/>
      <c r="H22" s="30"/>
      <c r="I22" s="27">
        <v>11</v>
      </c>
      <c r="J22" s="32"/>
      <c r="K22" s="32"/>
    </row>
    <row r="23" spans="2:17" ht="15">
      <c r="B23" s="45"/>
      <c r="C23" s="46" t="s">
        <v>12</v>
      </c>
      <c r="D23" s="41"/>
      <c r="E23" s="41"/>
      <c r="F23" s="41"/>
      <c r="G23" s="41"/>
      <c r="H23" s="42"/>
      <c r="I23" s="43" t="s">
        <v>73</v>
      </c>
      <c r="J23" s="47">
        <f>J24+J65</f>
        <v>39408.9</v>
      </c>
      <c r="K23" s="47">
        <f>K24+K65</f>
        <v>38866.849000000002</v>
      </c>
    </row>
    <row r="24" spans="2:17" ht="15">
      <c r="B24" s="45"/>
      <c r="C24" s="41"/>
      <c r="D24" s="46" t="s">
        <v>13</v>
      </c>
      <c r="E24" s="41"/>
      <c r="F24" s="41"/>
      <c r="G24" s="41"/>
      <c r="H24" s="42"/>
      <c r="I24" s="43" t="s">
        <v>74</v>
      </c>
      <c r="J24" s="47">
        <f>J25+J60</f>
        <v>39408.9</v>
      </c>
      <c r="K24" s="47">
        <f>K25+K60</f>
        <v>38866.849000000002</v>
      </c>
    </row>
    <row r="25" spans="2:17" ht="15">
      <c r="B25" s="45"/>
      <c r="C25" s="46"/>
      <c r="D25" s="46"/>
      <c r="E25" s="46" t="s">
        <v>25</v>
      </c>
      <c r="F25" s="46"/>
      <c r="G25" s="46"/>
      <c r="H25" s="48"/>
      <c r="I25" s="49" t="s">
        <v>75</v>
      </c>
      <c r="J25" s="47">
        <f>J26+J31+J37</f>
        <v>37784</v>
      </c>
      <c r="K25" s="47">
        <f>K26+K31+K37</f>
        <v>37241.949000000001</v>
      </c>
      <c r="N25" s="23">
        <v>23292800</v>
      </c>
    </row>
    <row r="26" spans="2:17" ht="15">
      <c r="B26" s="40"/>
      <c r="C26" s="46"/>
      <c r="D26" s="46"/>
      <c r="E26" s="46"/>
      <c r="F26" s="46" t="s">
        <v>14</v>
      </c>
      <c r="G26" s="46"/>
      <c r="H26" s="48"/>
      <c r="I26" s="49" t="s">
        <v>76</v>
      </c>
      <c r="J26" s="47">
        <f>J27+J28+J29+J30</f>
        <v>31516.799999999999</v>
      </c>
      <c r="K26" s="47">
        <f>K27+K28+K29+K30</f>
        <v>31155.52</v>
      </c>
      <c r="N26" s="23">
        <v>6208000</v>
      </c>
    </row>
    <row r="27" spans="2:17">
      <c r="B27" s="28"/>
      <c r="C27" s="29"/>
      <c r="D27" s="29"/>
      <c r="E27" s="29"/>
      <c r="F27" s="29"/>
      <c r="G27" s="29" t="s">
        <v>15</v>
      </c>
      <c r="H27" s="30"/>
      <c r="I27" s="27">
        <v>16</v>
      </c>
      <c r="J27" s="32">
        <v>23292.799999999999</v>
      </c>
      <c r="K27" s="32">
        <v>23292.799999999999</v>
      </c>
      <c r="N27" s="23">
        <v>2016000</v>
      </c>
    </row>
    <row r="28" spans="2:17">
      <c r="B28" s="28"/>
      <c r="C28" s="29"/>
      <c r="D28" s="29"/>
      <c r="E28" s="29"/>
      <c r="F28" s="29"/>
      <c r="G28" s="29" t="s">
        <v>16</v>
      </c>
      <c r="H28" s="30"/>
      <c r="I28" s="27">
        <v>16</v>
      </c>
      <c r="J28" s="32">
        <v>6208</v>
      </c>
      <c r="K28" s="32">
        <v>5846.72</v>
      </c>
      <c r="N28" s="23">
        <f>SUM(N25:N27)</f>
        <v>31516800</v>
      </c>
      <c r="P28" s="23">
        <f>N28*11%</f>
        <v>3466848</v>
      </c>
    </row>
    <row r="29" spans="2:17">
      <c r="B29" s="28"/>
      <c r="C29" s="29"/>
      <c r="D29" s="29"/>
      <c r="E29" s="29"/>
      <c r="F29" s="29"/>
      <c r="G29" s="29" t="s">
        <v>17</v>
      </c>
      <c r="H29" s="30"/>
      <c r="I29" s="27">
        <v>16</v>
      </c>
      <c r="J29" s="32">
        <v>2016</v>
      </c>
      <c r="K29" s="32">
        <v>2016</v>
      </c>
      <c r="N29" s="23">
        <f>27577.2*11%</f>
        <v>3033.4920000000002</v>
      </c>
      <c r="Q29" s="23">
        <v>3033.5</v>
      </c>
    </row>
    <row r="30" spans="2:17">
      <c r="B30" s="28"/>
      <c r="C30" s="29"/>
      <c r="D30" s="29"/>
      <c r="E30" s="29"/>
      <c r="F30" s="29"/>
      <c r="G30" s="29" t="s">
        <v>18</v>
      </c>
      <c r="H30" s="30"/>
      <c r="I30" s="27">
        <v>17</v>
      </c>
      <c r="J30" s="32"/>
      <c r="K30" s="32"/>
      <c r="M30" s="33">
        <v>31516.799999999999</v>
      </c>
    </row>
    <row r="31" spans="2:17" ht="15">
      <c r="B31" s="45"/>
      <c r="C31" s="46"/>
      <c r="D31" s="46"/>
      <c r="E31" s="46"/>
      <c r="F31" s="50" t="s">
        <v>98</v>
      </c>
      <c r="G31" s="46"/>
      <c r="H31" s="48"/>
      <c r="I31" s="49" t="s">
        <v>77</v>
      </c>
      <c r="J31" s="47">
        <f>J32+J33+J34+J35+J36</f>
        <v>3467.2</v>
      </c>
      <c r="K31" s="47">
        <f>K32+K33+K34+K35+K36</f>
        <v>3467.2</v>
      </c>
    </row>
    <row r="32" spans="2:17">
      <c r="B32" s="28"/>
      <c r="C32" s="29"/>
      <c r="D32" s="29"/>
      <c r="E32" s="29"/>
      <c r="F32" s="29"/>
      <c r="G32" s="29" t="s">
        <v>20</v>
      </c>
      <c r="H32" s="30"/>
      <c r="I32" s="27">
        <v>19</v>
      </c>
      <c r="J32" s="32">
        <v>2206.6</v>
      </c>
      <c r="K32" s="32">
        <v>2206.6</v>
      </c>
      <c r="M32" s="33">
        <f>31516.8*7%</f>
        <v>2206.1760000000004</v>
      </c>
      <c r="N32" s="23">
        <v>7</v>
      </c>
      <c r="O32" s="23">
        <v>7.3</v>
      </c>
      <c r="P32" s="23">
        <v>7</v>
      </c>
    </row>
    <row r="33" spans="2:18">
      <c r="B33" s="28"/>
      <c r="C33" s="29"/>
      <c r="D33" s="29"/>
      <c r="E33" s="29"/>
      <c r="F33" s="29"/>
      <c r="G33" s="29" t="s">
        <v>21</v>
      </c>
      <c r="H33" s="30"/>
      <c r="I33" s="27">
        <v>19</v>
      </c>
      <c r="J33" s="32">
        <v>252.1</v>
      </c>
      <c r="K33" s="32">
        <v>252.1</v>
      </c>
      <c r="L33" s="34"/>
      <c r="M33" s="33">
        <f>31516.8*0.8%</f>
        <v>252.1344</v>
      </c>
      <c r="N33" s="23">
        <v>0.8</v>
      </c>
      <c r="O33" s="23">
        <v>0.7</v>
      </c>
      <c r="P33" s="23">
        <v>0.5</v>
      </c>
    </row>
    <row r="34" spans="2:18">
      <c r="B34" s="28"/>
      <c r="C34" s="29"/>
      <c r="D34" s="29"/>
      <c r="E34" s="29"/>
      <c r="F34" s="29"/>
      <c r="G34" s="29" t="s">
        <v>22</v>
      </c>
      <c r="H34" s="30"/>
      <c r="I34" s="27">
        <v>19</v>
      </c>
      <c r="J34" s="32">
        <v>315.2</v>
      </c>
      <c r="K34" s="32">
        <v>315.2</v>
      </c>
      <c r="M34" s="33">
        <f>31516.8*1%</f>
        <v>315.16800000000001</v>
      </c>
      <c r="N34" s="23">
        <v>1</v>
      </c>
      <c r="O34" s="23">
        <v>0.9</v>
      </c>
      <c r="P34" s="23">
        <v>1</v>
      </c>
    </row>
    <row r="35" spans="2:18">
      <c r="B35" s="28"/>
      <c r="C35" s="29"/>
      <c r="D35" s="29"/>
      <c r="E35" s="29"/>
      <c r="F35" s="29"/>
      <c r="G35" s="29" t="s">
        <v>23</v>
      </c>
      <c r="H35" s="29"/>
      <c r="I35" s="27">
        <v>19</v>
      </c>
      <c r="J35" s="32">
        <v>63</v>
      </c>
      <c r="K35" s="32">
        <v>63</v>
      </c>
      <c r="M35" s="33">
        <f>31516.8*0.2%</f>
        <v>63.0336</v>
      </c>
      <c r="N35" s="23">
        <v>0.2</v>
      </c>
      <c r="O35" s="23">
        <v>0.2</v>
      </c>
      <c r="P35" s="23">
        <v>0.5</v>
      </c>
    </row>
    <row r="36" spans="2:18">
      <c r="B36" s="28"/>
      <c r="C36" s="29"/>
      <c r="D36" s="29"/>
      <c r="E36" s="29"/>
      <c r="F36" s="29"/>
      <c r="G36" s="29" t="s">
        <v>24</v>
      </c>
      <c r="H36" s="29"/>
      <c r="I36" s="27">
        <v>20</v>
      </c>
      <c r="J36" s="32">
        <v>630.29999999999995</v>
      </c>
      <c r="K36" s="32">
        <v>630.29999999999995</v>
      </c>
      <c r="M36" s="33">
        <f>31516.8*2%</f>
        <v>630.33600000000001</v>
      </c>
      <c r="N36" s="23">
        <v>2</v>
      </c>
      <c r="O36" s="23">
        <v>1.9</v>
      </c>
      <c r="P36" s="23">
        <v>2</v>
      </c>
    </row>
    <row r="37" spans="2:18" ht="15">
      <c r="B37" s="45"/>
      <c r="C37" s="46"/>
      <c r="D37" s="46"/>
      <c r="E37" s="46"/>
      <c r="F37" s="46" t="s">
        <v>26</v>
      </c>
      <c r="G37" s="46"/>
      <c r="H37" s="46"/>
      <c r="I37" s="49" t="s">
        <v>78</v>
      </c>
      <c r="J37" s="47">
        <f>J38+J43+J49+J52+J55</f>
        <v>2800</v>
      </c>
      <c r="K37" s="47">
        <f>K38+K43+K49+K52+K55</f>
        <v>2619.2290000000003</v>
      </c>
      <c r="M37" s="34">
        <f>SUM(M32:M36)</f>
        <v>3466.8480000000009</v>
      </c>
      <c r="N37" s="23">
        <f>SUM(N32:N36)</f>
        <v>11</v>
      </c>
      <c r="O37" s="23">
        <f>SUM(O32:O36)</f>
        <v>11</v>
      </c>
      <c r="P37" s="23">
        <f>SUM(P32:P36)</f>
        <v>11</v>
      </c>
    </row>
    <row r="38" spans="2:18">
      <c r="B38" s="35"/>
      <c r="C38" s="36"/>
      <c r="D38" s="36"/>
      <c r="E38" s="36"/>
      <c r="F38" s="36"/>
      <c r="G38" s="36" t="s">
        <v>27</v>
      </c>
      <c r="H38" s="36"/>
      <c r="I38" s="37">
        <v>22</v>
      </c>
      <c r="J38" s="32"/>
      <c r="K38" s="32"/>
    </row>
    <row r="39" spans="2:18">
      <c r="B39" s="28"/>
      <c r="C39" s="29"/>
      <c r="D39" s="29"/>
      <c r="E39" s="29"/>
      <c r="F39" s="29"/>
      <c r="G39" s="29"/>
      <c r="H39" s="30" t="s">
        <v>28</v>
      </c>
      <c r="I39" s="27">
        <v>23</v>
      </c>
      <c r="J39" s="32"/>
      <c r="K39" s="32"/>
    </row>
    <row r="40" spans="2:18">
      <c r="B40" s="28"/>
      <c r="C40" s="29"/>
      <c r="D40" s="29"/>
      <c r="E40" s="29"/>
      <c r="F40" s="29"/>
      <c r="G40" s="29"/>
      <c r="H40" s="30" t="s">
        <v>29</v>
      </c>
      <c r="I40" s="27">
        <v>24</v>
      </c>
      <c r="J40" s="32"/>
      <c r="K40" s="32"/>
    </row>
    <row r="41" spans="2:18">
      <c r="B41" s="28"/>
      <c r="C41" s="29"/>
      <c r="D41" s="29"/>
      <c r="E41" s="29"/>
      <c r="F41" s="29"/>
      <c r="G41" s="29"/>
      <c r="H41" s="30" t="s">
        <v>30</v>
      </c>
      <c r="I41" s="27">
        <v>25</v>
      </c>
      <c r="J41" s="32"/>
      <c r="K41" s="32"/>
    </row>
    <row r="42" spans="2:18">
      <c r="B42" s="28"/>
      <c r="C42" s="29"/>
      <c r="D42" s="29"/>
      <c r="E42" s="29"/>
      <c r="F42" s="29"/>
      <c r="G42" s="29"/>
      <c r="H42" s="30" t="s">
        <v>31</v>
      </c>
      <c r="I42" s="27">
        <v>26</v>
      </c>
      <c r="J42" s="32"/>
      <c r="K42" s="32"/>
      <c r="M42" s="23">
        <v>20881883</v>
      </c>
    </row>
    <row r="43" spans="2:18" ht="15">
      <c r="B43" s="45"/>
      <c r="C43" s="41"/>
      <c r="D43" s="41"/>
      <c r="E43" s="41"/>
      <c r="F43" s="41"/>
      <c r="G43" s="46" t="s">
        <v>32</v>
      </c>
      <c r="H43" s="42"/>
      <c r="I43" s="43">
        <v>27</v>
      </c>
      <c r="J43" s="47">
        <f>J44+J45+J46+J47+J48</f>
        <v>2125</v>
      </c>
      <c r="K43" s="47">
        <f>K44+K45+K46+K47+K48</f>
        <v>2124.9290000000001</v>
      </c>
      <c r="L43" s="34"/>
      <c r="M43" s="23">
        <v>4931317</v>
      </c>
    </row>
    <row r="44" spans="2:18">
      <c r="B44" s="28"/>
      <c r="C44" s="29"/>
      <c r="D44" s="29"/>
      <c r="E44" s="29"/>
      <c r="F44" s="29"/>
      <c r="G44" s="29"/>
      <c r="H44" s="30" t="s">
        <v>33</v>
      </c>
      <c r="I44" s="27">
        <v>28</v>
      </c>
      <c r="J44" s="32">
        <v>444.6</v>
      </c>
      <c r="K44" s="32">
        <v>444.53</v>
      </c>
      <c r="M44" s="23">
        <v>1764000</v>
      </c>
    </row>
    <row r="45" spans="2:18">
      <c r="B45" s="28"/>
      <c r="C45" s="29"/>
      <c r="D45" s="29"/>
      <c r="E45" s="29"/>
      <c r="F45" s="29"/>
      <c r="G45" s="29"/>
      <c r="H45" s="30" t="s">
        <v>34</v>
      </c>
      <c r="I45" s="27">
        <v>29</v>
      </c>
      <c r="J45" s="32">
        <v>850</v>
      </c>
      <c r="K45" s="32">
        <v>850</v>
      </c>
      <c r="M45" s="23">
        <f>SUM(M42:M44)</f>
        <v>27577200</v>
      </c>
      <c r="N45" s="23">
        <f>27577200*7%</f>
        <v>1930404.0000000002</v>
      </c>
      <c r="O45" s="23">
        <f>27577200*0.8%</f>
        <v>220617.60000000001</v>
      </c>
      <c r="P45" s="23">
        <f>27577200*1%</f>
        <v>275772</v>
      </c>
      <c r="Q45" s="23">
        <f>27577200*0.2%</f>
        <v>55154.400000000001</v>
      </c>
      <c r="R45" s="23">
        <f>27577200*2%</f>
        <v>551544</v>
      </c>
    </row>
    <row r="46" spans="2:18">
      <c r="B46" s="28"/>
      <c r="C46" s="29"/>
      <c r="D46" s="29"/>
      <c r="E46" s="29"/>
      <c r="F46" s="29"/>
      <c r="G46" s="29"/>
      <c r="H46" s="30" t="s">
        <v>35</v>
      </c>
      <c r="I46" s="27">
        <v>30</v>
      </c>
      <c r="J46" s="32">
        <v>830.4</v>
      </c>
      <c r="K46" s="38">
        <v>830.399</v>
      </c>
      <c r="M46" s="39">
        <f>27577200*11%</f>
        <v>3033492</v>
      </c>
    </row>
    <row r="47" spans="2:18">
      <c r="B47" s="28"/>
      <c r="C47" s="29"/>
      <c r="D47" s="29"/>
      <c r="E47" s="29"/>
      <c r="F47" s="29"/>
      <c r="G47" s="29"/>
      <c r="H47" s="30" t="s">
        <v>36</v>
      </c>
      <c r="I47" s="27">
        <v>31</v>
      </c>
      <c r="J47" s="32"/>
      <c r="K47" s="32"/>
    </row>
    <row r="48" spans="2:18">
      <c r="B48" s="28"/>
      <c r="C48" s="29"/>
      <c r="D48" s="29"/>
      <c r="E48" s="29"/>
      <c r="F48" s="29"/>
      <c r="G48" s="29"/>
      <c r="H48" s="30" t="s">
        <v>37</v>
      </c>
      <c r="I48" s="27">
        <v>32</v>
      </c>
      <c r="J48" s="32"/>
      <c r="K48" s="32"/>
    </row>
    <row r="49" spans="2:13" ht="15">
      <c r="B49" s="45"/>
      <c r="C49" s="41"/>
      <c r="D49" s="41"/>
      <c r="E49" s="41"/>
      <c r="F49" s="41"/>
      <c r="G49" s="46" t="s">
        <v>38</v>
      </c>
      <c r="H49" s="42"/>
      <c r="I49" s="43">
        <v>33</v>
      </c>
      <c r="J49" s="47">
        <f>J50+J51</f>
        <v>0</v>
      </c>
      <c r="K49" s="47">
        <f>K50+K51</f>
        <v>0</v>
      </c>
    </row>
    <row r="50" spans="2:13">
      <c r="B50" s="28"/>
      <c r="C50" s="29"/>
      <c r="D50" s="29"/>
      <c r="E50" s="29"/>
      <c r="F50" s="29"/>
      <c r="G50" s="29"/>
      <c r="H50" s="30" t="s">
        <v>39</v>
      </c>
      <c r="I50" s="27">
        <v>34</v>
      </c>
      <c r="J50" s="32"/>
      <c r="K50" s="32"/>
    </row>
    <row r="51" spans="2:13">
      <c r="B51" s="28"/>
      <c r="C51" s="29"/>
      <c r="D51" s="29"/>
      <c r="E51" s="29"/>
      <c r="F51" s="29"/>
      <c r="G51" s="29"/>
      <c r="H51" s="30" t="s">
        <v>40</v>
      </c>
      <c r="I51" s="27">
        <v>35</v>
      </c>
      <c r="J51" s="32"/>
      <c r="K51" s="32"/>
      <c r="M51" s="23">
        <f>830.4-830.39</f>
        <v>9.9999999999909051E-3</v>
      </c>
    </row>
    <row r="52" spans="2:13">
      <c r="B52" s="28"/>
      <c r="C52" s="29"/>
      <c r="D52" s="29"/>
      <c r="E52" s="29"/>
      <c r="F52" s="29"/>
      <c r="G52" s="36" t="s">
        <v>41</v>
      </c>
      <c r="H52" s="30"/>
      <c r="I52" s="27">
        <v>36</v>
      </c>
      <c r="J52" s="32">
        <f>J53+J54</f>
        <v>0</v>
      </c>
      <c r="K52" s="32">
        <f>K53+K54</f>
        <v>0</v>
      </c>
    </row>
    <row r="53" spans="2:13">
      <c r="B53" s="28"/>
      <c r="C53" s="29"/>
      <c r="D53" s="29"/>
      <c r="E53" s="29"/>
      <c r="F53" s="29"/>
      <c r="G53" s="29"/>
      <c r="H53" s="30" t="s">
        <v>42</v>
      </c>
      <c r="I53" s="27">
        <v>37</v>
      </c>
      <c r="J53" s="32"/>
      <c r="K53" s="32"/>
    </row>
    <row r="54" spans="2:13">
      <c r="B54" s="28"/>
      <c r="C54" s="29"/>
      <c r="D54" s="29"/>
      <c r="E54" s="29"/>
      <c r="F54" s="29"/>
      <c r="G54" s="29"/>
      <c r="H54" s="30" t="s">
        <v>43</v>
      </c>
      <c r="I54" s="27"/>
      <c r="J54" s="32"/>
      <c r="K54" s="32"/>
    </row>
    <row r="55" spans="2:13" ht="15">
      <c r="B55" s="45"/>
      <c r="C55" s="41"/>
      <c r="D55" s="41"/>
      <c r="E55" s="41"/>
      <c r="F55" s="41"/>
      <c r="G55" s="46" t="s">
        <v>44</v>
      </c>
      <c r="H55" s="42"/>
      <c r="I55" s="43" t="s">
        <v>79</v>
      </c>
      <c r="J55" s="47">
        <f>J56+J57</f>
        <v>675</v>
      </c>
      <c r="K55" s="47">
        <f>K56+K57</f>
        <v>494.3</v>
      </c>
      <c r="L55" s="34"/>
    </row>
    <row r="56" spans="2:13">
      <c r="B56" s="28"/>
      <c r="C56" s="29"/>
      <c r="D56" s="29"/>
      <c r="E56" s="29"/>
      <c r="F56" s="29"/>
      <c r="G56" s="29"/>
      <c r="H56" s="30" t="s">
        <v>45</v>
      </c>
      <c r="I56" s="27"/>
      <c r="J56" s="32">
        <v>675</v>
      </c>
      <c r="K56" s="32">
        <v>494.3</v>
      </c>
    </row>
    <row r="57" spans="2:13">
      <c r="B57" s="28"/>
      <c r="C57" s="29"/>
      <c r="D57" s="29"/>
      <c r="E57" s="29"/>
      <c r="F57" s="29"/>
      <c r="G57" s="29"/>
      <c r="H57" s="30" t="s">
        <v>46</v>
      </c>
      <c r="I57" s="27"/>
      <c r="J57" s="32"/>
      <c r="K57" s="32"/>
    </row>
    <row r="58" spans="2:13" ht="15">
      <c r="B58" s="45"/>
      <c r="C58" s="41"/>
      <c r="D58" s="41"/>
      <c r="E58" s="41"/>
      <c r="F58" s="41"/>
      <c r="G58" s="46" t="s">
        <v>47</v>
      </c>
      <c r="H58" s="42"/>
      <c r="I58" s="43"/>
      <c r="J58" s="47">
        <f>J59</f>
        <v>0</v>
      </c>
      <c r="K58" s="47">
        <f>K59</f>
        <v>0</v>
      </c>
    </row>
    <row r="59" spans="2:13">
      <c r="B59" s="28"/>
      <c r="C59" s="29"/>
      <c r="D59" s="29"/>
      <c r="E59" s="29"/>
      <c r="F59" s="29"/>
      <c r="G59" s="29"/>
      <c r="H59" s="30" t="s">
        <v>47</v>
      </c>
      <c r="I59" s="27"/>
      <c r="J59" s="32"/>
      <c r="K59" s="32"/>
    </row>
    <row r="60" spans="2:13" ht="15">
      <c r="B60" s="45"/>
      <c r="C60" s="41"/>
      <c r="D60" s="41"/>
      <c r="E60" s="41"/>
      <c r="F60" s="41"/>
      <c r="G60" s="46" t="s">
        <v>48</v>
      </c>
      <c r="H60" s="42"/>
      <c r="I60" s="43"/>
      <c r="J60" s="47">
        <f>J61+J62+J63+J64</f>
        <v>1624.9</v>
      </c>
      <c r="K60" s="47">
        <f>K61+K62+K63+K64</f>
        <v>1624.9</v>
      </c>
      <c r="L60" s="34"/>
    </row>
    <row r="61" spans="2:13">
      <c r="B61" s="28"/>
      <c r="C61" s="29"/>
      <c r="D61" s="29"/>
      <c r="E61" s="29"/>
      <c r="F61" s="29"/>
      <c r="G61" s="29"/>
      <c r="H61" s="30" t="s">
        <v>49</v>
      </c>
      <c r="I61" s="27"/>
      <c r="J61" s="32">
        <v>67.5</v>
      </c>
      <c r="K61" s="32">
        <v>67.5</v>
      </c>
    </row>
    <row r="62" spans="2:13">
      <c r="B62" s="28"/>
      <c r="C62" s="29"/>
      <c r="D62" s="29"/>
      <c r="E62" s="29"/>
      <c r="F62" s="29"/>
      <c r="G62" s="29"/>
      <c r="H62" s="30" t="s">
        <v>50</v>
      </c>
      <c r="I62" s="27"/>
      <c r="J62" s="32">
        <v>357.4</v>
      </c>
      <c r="K62" s="32">
        <v>357.4</v>
      </c>
    </row>
    <row r="63" spans="2:13">
      <c r="B63" s="28"/>
      <c r="C63" s="29"/>
      <c r="D63" s="29"/>
      <c r="E63" s="29"/>
      <c r="F63" s="29"/>
      <c r="G63" s="29"/>
      <c r="H63" s="30" t="s">
        <v>51</v>
      </c>
      <c r="I63" s="27"/>
      <c r="J63" s="32">
        <v>1200</v>
      </c>
      <c r="K63" s="32">
        <v>1200</v>
      </c>
    </row>
    <row r="64" spans="2:13">
      <c r="B64" s="28"/>
      <c r="C64" s="29"/>
      <c r="D64" s="29"/>
      <c r="E64" s="29"/>
      <c r="F64" s="29"/>
      <c r="G64" s="29"/>
      <c r="H64" s="30" t="s">
        <v>52</v>
      </c>
      <c r="I64" s="27"/>
      <c r="J64" s="32"/>
      <c r="K64" s="32"/>
    </row>
    <row r="65" spans="2:13" ht="15">
      <c r="B65" s="45"/>
      <c r="C65" s="41"/>
      <c r="D65" s="46" t="s">
        <v>53</v>
      </c>
      <c r="E65" s="41"/>
      <c r="F65" s="41"/>
      <c r="G65" s="41"/>
      <c r="H65" s="42"/>
      <c r="I65" s="43" t="s">
        <v>80</v>
      </c>
      <c r="J65" s="47">
        <f>J66+J67</f>
        <v>0</v>
      </c>
      <c r="K65" s="47">
        <f>K66+K67</f>
        <v>0</v>
      </c>
    </row>
    <row r="66" spans="2:13">
      <c r="B66" s="28" t="s">
        <v>54</v>
      </c>
      <c r="C66" s="29"/>
      <c r="D66" s="29"/>
      <c r="E66" s="29"/>
      <c r="F66" s="29"/>
      <c r="G66" s="29"/>
      <c r="H66" s="30"/>
      <c r="I66" s="27">
        <v>42</v>
      </c>
      <c r="J66" s="32"/>
      <c r="K66" s="32"/>
    </row>
    <row r="67" spans="2:13">
      <c r="B67" s="28" t="s">
        <v>55</v>
      </c>
      <c r="C67" s="29"/>
      <c r="D67" s="29"/>
      <c r="E67" s="29"/>
      <c r="F67" s="29"/>
      <c r="G67" s="29"/>
      <c r="H67" s="30"/>
      <c r="I67" s="27">
        <v>43</v>
      </c>
      <c r="J67" s="32"/>
      <c r="K67" s="32"/>
    </row>
    <row r="68" spans="2:13" ht="15">
      <c r="B68" s="40" t="s">
        <v>101</v>
      </c>
      <c r="C68" s="41"/>
      <c r="D68" s="41"/>
      <c r="E68" s="41"/>
      <c r="F68" s="41"/>
      <c r="G68" s="41"/>
      <c r="H68" s="42"/>
      <c r="I68" s="43">
        <v>44</v>
      </c>
      <c r="J68" s="47">
        <f>J11+J15-J23</f>
        <v>0</v>
      </c>
      <c r="K68" s="47">
        <f>K11+K15-K23</f>
        <v>542.05099999999948</v>
      </c>
      <c r="L68" s="34"/>
    </row>
    <row r="69" spans="2:13">
      <c r="B69" s="28" t="s">
        <v>92</v>
      </c>
      <c r="C69" s="29" t="s">
        <v>93</v>
      </c>
      <c r="D69" s="29"/>
      <c r="E69" s="29"/>
      <c r="F69" s="29"/>
      <c r="G69" s="29"/>
      <c r="H69" s="30"/>
      <c r="I69" s="27">
        <v>45</v>
      </c>
      <c r="J69" s="32"/>
      <c r="K69" s="32">
        <f>K68</f>
        <v>542.05099999999948</v>
      </c>
    </row>
    <row r="70" spans="2:13">
      <c r="B70" s="28" t="s">
        <v>58</v>
      </c>
      <c r="C70" s="29"/>
      <c r="D70" s="29"/>
      <c r="E70" s="29"/>
      <c r="F70" s="29"/>
      <c r="G70" s="29"/>
      <c r="H70" s="30"/>
      <c r="I70" s="27">
        <v>46</v>
      </c>
      <c r="J70" s="32"/>
      <c r="K70" s="32"/>
    </row>
    <row r="71" spans="2:13">
      <c r="B71" s="28" t="s">
        <v>59</v>
      </c>
      <c r="C71" s="29"/>
      <c r="D71" s="29"/>
      <c r="E71" s="29"/>
      <c r="F71" s="29"/>
      <c r="G71" s="29"/>
      <c r="H71" s="30"/>
      <c r="I71" s="27">
        <v>47</v>
      </c>
      <c r="J71" s="32"/>
      <c r="K71" s="32"/>
      <c r="M71" s="34"/>
    </row>
    <row r="72" spans="2:13">
      <c r="B72" s="28"/>
      <c r="C72" s="29" t="s">
        <v>60</v>
      </c>
      <c r="D72" s="29"/>
      <c r="E72" s="29"/>
      <c r="F72" s="29"/>
      <c r="G72" s="29"/>
      <c r="H72" s="30"/>
      <c r="I72" s="27">
        <v>48</v>
      </c>
      <c r="J72" s="32"/>
      <c r="K72" s="32"/>
    </row>
    <row r="73" spans="2:13" ht="15">
      <c r="B73" s="45"/>
      <c r="C73" s="41"/>
      <c r="D73" s="41" t="s">
        <v>61</v>
      </c>
      <c r="E73" s="41"/>
      <c r="F73" s="41"/>
      <c r="G73" s="41"/>
      <c r="H73" s="42"/>
      <c r="I73" s="43" t="s">
        <v>81</v>
      </c>
      <c r="J73" s="44">
        <f>J74+J75+J76</f>
        <v>6</v>
      </c>
      <c r="K73" s="44">
        <f>K74+K75+K76</f>
        <v>6</v>
      </c>
    </row>
    <row r="74" spans="2:13">
      <c r="B74" s="28"/>
      <c r="C74" s="29"/>
      <c r="D74" s="29"/>
      <c r="E74" s="29" t="s">
        <v>62</v>
      </c>
      <c r="F74" s="29"/>
      <c r="G74" s="29"/>
      <c r="H74" s="30"/>
      <c r="I74" s="27">
        <v>50</v>
      </c>
      <c r="J74" s="31">
        <v>1</v>
      </c>
      <c r="K74" s="31">
        <v>1</v>
      </c>
    </row>
    <row r="75" spans="2:13">
      <c r="B75" s="28"/>
      <c r="C75" s="29"/>
      <c r="D75" s="29"/>
      <c r="E75" s="29" t="s">
        <v>63</v>
      </c>
      <c r="F75" s="29"/>
      <c r="G75" s="29"/>
      <c r="H75" s="30"/>
      <c r="I75" s="27">
        <v>51</v>
      </c>
      <c r="J75" s="31">
        <v>5</v>
      </c>
      <c r="K75" s="31">
        <v>5</v>
      </c>
    </row>
    <row r="76" spans="2:13">
      <c r="B76" s="28"/>
      <c r="C76" s="29"/>
      <c r="D76" s="29"/>
      <c r="E76" s="29" t="s">
        <v>64</v>
      </c>
      <c r="F76" s="29"/>
      <c r="G76" s="29"/>
      <c r="H76" s="30"/>
      <c r="I76" s="27">
        <v>52</v>
      </c>
      <c r="J76" s="31"/>
      <c r="K76" s="31"/>
    </row>
    <row r="78" spans="2:13">
      <c r="G78" s="23" t="s">
        <v>82</v>
      </c>
    </row>
    <row r="79" spans="2:13">
      <c r="B79" s="70" t="s">
        <v>84</v>
      </c>
      <c r="C79" s="70"/>
      <c r="D79" s="70"/>
      <c r="E79" s="70"/>
      <c r="F79" s="70"/>
      <c r="G79" s="70"/>
      <c r="H79" s="70"/>
      <c r="I79" s="70"/>
      <c r="J79" s="70"/>
      <c r="K79" s="70"/>
    </row>
    <row r="81" spans="2:11">
      <c r="B81" s="70" t="s">
        <v>102</v>
      </c>
      <c r="C81" s="70"/>
      <c r="D81" s="70"/>
      <c r="E81" s="70"/>
      <c r="F81" s="70"/>
      <c r="G81" s="70"/>
      <c r="H81" s="70"/>
      <c r="I81" s="70"/>
      <c r="J81" s="70"/>
      <c r="K81" s="70"/>
    </row>
    <row r="82" spans="2:11">
      <c r="B82" s="70" t="s">
        <v>103</v>
      </c>
      <c r="C82" s="70"/>
      <c r="D82" s="70"/>
      <c r="E82" s="70"/>
      <c r="F82" s="70"/>
      <c r="G82" s="70"/>
      <c r="H82" s="70"/>
      <c r="I82" s="70"/>
      <c r="J82" s="70"/>
      <c r="K82" s="70"/>
    </row>
  </sheetData>
  <mergeCells count="9">
    <mergeCell ref="B2:K2"/>
    <mergeCell ref="B6:K6"/>
    <mergeCell ref="B7:K7"/>
    <mergeCell ref="B82:K82"/>
    <mergeCell ref="J8:K8"/>
    <mergeCell ref="B9:H9"/>
    <mergeCell ref="B10:H10"/>
    <mergeCell ref="B79:K79"/>
    <mergeCell ref="B81:K81"/>
  </mergeCells>
  <pageMargins left="0.47" right="0.27" top="0.63" bottom="0.62" header="0.3" footer="0.5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 sar</vt:lpstr>
      <vt:lpstr>2 sar</vt:lpstr>
      <vt:lpstr>3 sar</vt:lpstr>
      <vt:lpstr>4 sar</vt:lpstr>
      <vt:lpstr>5 sar</vt:lpstr>
      <vt:lpstr>6 sar</vt:lpstr>
      <vt:lpstr>7 sar</vt:lpstr>
      <vt:lpstr>8 sar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Batchimeg</cp:lastModifiedBy>
  <cp:lastPrinted>2014-09-30T02:50:04Z</cp:lastPrinted>
  <dcterms:created xsi:type="dcterms:W3CDTF">2014-04-03T05:11:12Z</dcterms:created>
  <dcterms:modified xsi:type="dcterms:W3CDTF">2014-09-30T02:52:42Z</dcterms:modified>
</cp:coreProperties>
</file>