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390" windowWidth="18855" windowHeight="10455"/>
  </bookViews>
  <sheets>
    <sheet name="Sheet1" sheetId="1" r:id="rId1"/>
    <sheet name="Sheet2" sheetId="2" r:id="rId2"/>
    <sheet name="Sheet3" sheetId="3" r:id="rId3"/>
  </sheets>
  <externalReferences>
    <externalReference r:id="rId4"/>
  </externalReferences>
  <calcPr calcId="124519"/>
</workbook>
</file>

<file path=xl/calcChain.xml><?xml version="1.0" encoding="utf-8"?>
<calcChain xmlns="http://schemas.openxmlformats.org/spreadsheetml/2006/main">
  <c r="IV55" i="1"/>
  <c r="IU55"/>
  <c r="IE55"/>
  <c r="ID55"/>
  <c r="HN55"/>
  <c r="HM55"/>
  <c r="GW55"/>
  <c r="GV55"/>
  <c r="GF55"/>
  <c r="GE55"/>
  <c r="FO55"/>
  <c r="FN55"/>
  <c r="EX55"/>
  <c r="EW55"/>
  <c r="EG55"/>
  <c r="EF55"/>
  <c r="DP55"/>
  <c r="DO55"/>
  <c r="CY55"/>
  <c r="CX55"/>
  <c r="CH55"/>
  <c r="CG55"/>
  <c r="BQ55"/>
  <c r="BP55"/>
  <c r="AZ55"/>
  <c r="R55" s="1"/>
  <c r="AY55"/>
  <c r="AH55"/>
  <c r="IV54"/>
  <c r="IU54"/>
  <c r="IE54"/>
  <c r="ID54"/>
  <c r="HN54"/>
  <c r="HM54"/>
  <c r="GW54"/>
  <c r="GV54"/>
  <c r="GF54"/>
  <c r="GE54"/>
  <c r="FO54"/>
  <c r="FN54"/>
  <c r="EX54"/>
  <c r="EW54"/>
  <c r="EG54"/>
  <c r="EF54"/>
  <c r="DP54"/>
  <c r="DO54"/>
  <c r="CY54"/>
  <c r="CX54"/>
  <c r="CH54"/>
  <c r="CG54"/>
  <c r="BQ54"/>
  <c r="BP54"/>
  <c r="AZ54"/>
  <c r="AY54"/>
  <c r="AH54"/>
  <c r="IV53"/>
  <c r="IU53"/>
  <c r="IE53"/>
  <c r="ID53"/>
  <c r="HN53"/>
  <c r="HM53"/>
  <c r="GW53"/>
  <c r="GV53"/>
  <c r="GF53"/>
  <c r="GE53"/>
  <c r="FO53"/>
  <c r="FN53"/>
  <c r="EX53"/>
  <c r="EW53"/>
  <c r="EG53"/>
  <c r="EF53"/>
  <c r="DP53"/>
  <c r="DO53"/>
  <c r="CY53"/>
  <c r="CX53"/>
  <c r="CH53"/>
  <c r="CG53"/>
  <c r="BQ53"/>
  <c r="BP53"/>
  <c r="AZ53"/>
  <c r="AY53"/>
  <c r="AH53"/>
  <c r="Q53"/>
  <c r="IV52"/>
  <c r="IU52"/>
  <c r="IE52"/>
  <c r="ID52"/>
  <c r="HN52"/>
  <c r="HM52"/>
  <c r="GW52"/>
  <c r="GV52"/>
  <c r="GF52"/>
  <c r="GE52"/>
  <c r="FO52"/>
  <c r="FN52"/>
  <c r="EX52"/>
  <c r="EW52"/>
  <c r="EG52"/>
  <c r="EF52"/>
  <c r="DP52"/>
  <c r="DO52"/>
  <c r="CY52"/>
  <c r="CX52"/>
  <c r="CH52"/>
  <c r="CG52"/>
  <c r="BQ52"/>
  <c r="BP52"/>
  <c r="AZ52"/>
  <c r="AY52"/>
  <c r="AH52"/>
  <c r="Q52"/>
  <c r="IV51"/>
  <c r="IU51"/>
  <c r="IL51"/>
  <c r="IE51"/>
  <c r="ID51"/>
  <c r="HU51"/>
  <c r="HN51"/>
  <c r="HM51"/>
  <c r="HD51"/>
  <c r="GW51"/>
  <c r="GV51"/>
  <c r="GM51"/>
  <c r="GF51"/>
  <c r="GE51"/>
  <c r="FV51"/>
  <c r="FO51"/>
  <c r="FN51"/>
  <c r="FE51"/>
  <c r="EX51"/>
  <c r="EW51"/>
  <c r="EN51"/>
  <c r="EG51"/>
  <c r="EF51"/>
  <c r="DW51"/>
  <c r="DP51"/>
  <c r="DO51"/>
  <c r="DF51"/>
  <c r="CY51"/>
  <c r="CX51"/>
  <c r="CO51"/>
  <c r="CH51"/>
  <c r="CG51"/>
  <c r="BX51"/>
  <c r="BQ51"/>
  <c r="BP51"/>
  <c r="BG51"/>
  <c r="AZ51"/>
  <c r="AY51"/>
  <c r="AP51"/>
  <c r="AH51"/>
  <c r="Y51"/>
  <c r="Q51"/>
  <c r="G51"/>
  <c r="F51"/>
  <c r="E51"/>
  <c r="D51"/>
  <c r="C51"/>
  <c r="IV50"/>
  <c r="IU50"/>
  <c r="IE50"/>
  <c r="ID50"/>
  <c r="HU50"/>
  <c r="H50" s="1"/>
  <c r="H51" s="1"/>
  <c r="HN50"/>
  <c r="HM50"/>
  <c r="GW50"/>
  <c r="GV50"/>
  <c r="GF50"/>
  <c r="GE50"/>
  <c r="FO50"/>
  <c r="FN50"/>
  <c r="EX50"/>
  <c r="EW50"/>
  <c r="EG50"/>
  <c r="EF50"/>
  <c r="DP50"/>
  <c r="DO50"/>
  <c r="CY50"/>
  <c r="CX50"/>
  <c r="CH50"/>
  <c r="CG50"/>
  <c r="BQ50"/>
  <c r="BP50"/>
  <c r="AZ50"/>
  <c r="AY50"/>
  <c r="AH50"/>
  <c r="Q50"/>
  <c r="M50"/>
  <c r="L50"/>
  <c r="G50"/>
  <c r="F50"/>
  <c r="E50"/>
  <c r="D50"/>
  <c r="C50"/>
  <c r="IV49"/>
  <c r="IU49"/>
  <c r="IE49"/>
  <c r="ID49"/>
  <c r="HN49"/>
  <c r="HM49"/>
  <c r="GW49"/>
  <c r="GV49"/>
  <c r="GF49"/>
  <c r="GE49"/>
  <c r="FO49"/>
  <c r="FN49"/>
  <c r="EX49"/>
  <c r="EW49"/>
  <c r="EG49"/>
  <c r="EF49"/>
  <c r="DP49"/>
  <c r="DO49"/>
  <c r="CY49"/>
  <c r="CX49"/>
  <c r="CH49"/>
  <c r="CG49"/>
  <c r="BQ49"/>
  <c r="BP49"/>
  <c r="AZ49"/>
  <c r="AY49"/>
  <c r="AH49"/>
  <c r="Q49"/>
  <c r="N49"/>
  <c r="M49"/>
  <c r="H49"/>
  <c r="G49"/>
  <c r="F49"/>
  <c r="E49"/>
  <c r="D49"/>
  <c r="C49"/>
  <c r="IV48"/>
  <c r="IU48"/>
  <c r="IE48"/>
  <c r="ID48"/>
  <c r="HN48"/>
  <c r="HM48"/>
  <c r="GW48"/>
  <c r="GV48"/>
  <c r="GF48"/>
  <c r="GE48"/>
  <c r="FO48"/>
  <c r="FN48"/>
  <c r="EX48"/>
  <c r="EW48"/>
  <c r="EG48"/>
  <c r="EF48"/>
  <c r="DP48"/>
  <c r="DO48"/>
  <c r="CY48"/>
  <c r="CX48"/>
  <c r="CH48"/>
  <c r="CG48"/>
  <c r="BQ48"/>
  <c r="BP48"/>
  <c r="AZ48"/>
  <c r="AY48"/>
  <c r="AH48"/>
  <c r="Q48"/>
  <c r="IV47"/>
  <c r="IU47"/>
  <c r="IL47"/>
  <c r="IK47"/>
  <c r="IE47"/>
  <c r="ID47"/>
  <c r="HU47"/>
  <c r="HT47"/>
  <c r="HN47"/>
  <c r="HM47"/>
  <c r="HD47"/>
  <c r="HC47"/>
  <c r="GW47"/>
  <c r="GV47"/>
  <c r="GM47"/>
  <c r="GL47"/>
  <c r="GF47"/>
  <c r="GE47"/>
  <c r="FV47"/>
  <c r="FU47"/>
  <c r="FO47"/>
  <c r="FN47"/>
  <c r="FE47"/>
  <c r="FD47"/>
  <c r="EX47"/>
  <c r="EW47"/>
  <c r="EN47"/>
  <c r="EM47"/>
  <c r="EG47"/>
  <c r="EF47"/>
  <c r="DW47"/>
  <c r="DV47"/>
  <c r="DP47"/>
  <c r="DO47"/>
  <c r="DF47"/>
  <c r="DE47"/>
  <c r="CY47"/>
  <c r="CX47"/>
  <c r="CO47"/>
  <c r="CN47"/>
  <c r="CH47"/>
  <c r="CG47"/>
  <c r="BX47"/>
  <c r="BW47"/>
  <c r="BQ47"/>
  <c r="BP47"/>
  <c r="BG47"/>
  <c r="BF47"/>
  <c r="AZ47"/>
  <c r="AY47"/>
  <c r="AP47"/>
  <c r="AO47"/>
  <c r="AH47"/>
  <c r="Y47"/>
  <c r="X47"/>
  <c r="Q47"/>
  <c r="M47"/>
  <c r="IV46"/>
  <c r="IU46"/>
  <c r="IE46"/>
  <c r="ID46"/>
  <c r="HT46"/>
  <c r="G46" s="1"/>
  <c r="HS46"/>
  <c r="F46" s="1"/>
  <c r="HR46"/>
  <c r="HQ46"/>
  <c r="HP46"/>
  <c r="C46" s="1"/>
  <c r="HN46"/>
  <c r="HM46"/>
  <c r="GW46"/>
  <c r="GV46"/>
  <c r="GF46"/>
  <c r="GE46"/>
  <c r="FO46"/>
  <c r="FN46"/>
  <c r="EX46"/>
  <c r="EW46"/>
  <c r="EG46"/>
  <c r="EF46"/>
  <c r="DP46"/>
  <c r="DO46"/>
  <c r="CY46"/>
  <c r="CX46"/>
  <c r="CH46"/>
  <c r="CG46"/>
  <c r="BQ46"/>
  <c r="BP46"/>
  <c r="AZ46"/>
  <c r="AY46"/>
  <c r="AH46"/>
  <c r="Q46"/>
  <c r="N46"/>
  <c r="H46"/>
  <c r="E46"/>
  <c r="D46"/>
  <c r="IV45"/>
  <c r="IU45"/>
  <c r="IE45"/>
  <c r="ID45"/>
  <c r="HN45"/>
  <c r="HM45"/>
  <c r="GW45"/>
  <c r="GV45"/>
  <c r="GF45"/>
  <c r="GE45"/>
  <c r="FO45"/>
  <c r="FN45"/>
  <c r="EX45"/>
  <c r="EW45"/>
  <c r="EG45"/>
  <c r="EF45"/>
  <c r="DP45"/>
  <c r="DO45"/>
  <c r="CY45"/>
  <c r="CX45"/>
  <c r="CH45"/>
  <c r="CG45"/>
  <c r="BQ45"/>
  <c r="BP45"/>
  <c r="AZ45"/>
  <c r="AY45"/>
  <c r="AH45"/>
  <c r="Q45"/>
  <c r="N45"/>
  <c r="H45"/>
  <c r="G45"/>
  <c r="F45"/>
  <c r="E45"/>
  <c r="D45"/>
  <c r="C45"/>
  <c r="IV44"/>
  <c r="IU44"/>
  <c r="IE44"/>
  <c r="ID44"/>
  <c r="HN44"/>
  <c r="HM44"/>
  <c r="GW44"/>
  <c r="GV44"/>
  <c r="GF44"/>
  <c r="GE44"/>
  <c r="FO44"/>
  <c r="FN44"/>
  <c r="EX44"/>
  <c r="EW44"/>
  <c r="EG44"/>
  <c r="EF44"/>
  <c r="DP44"/>
  <c r="DO44"/>
  <c r="CY44"/>
  <c r="CX44"/>
  <c r="CH44"/>
  <c r="CG44"/>
  <c r="BQ44"/>
  <c r="BP44"/>
  <c r="AZ44"/>
  <c r="AY44"/>
  <c r="AH44"/>
  <c r="Q44"/>
  <c r="N44"/>
  <c r="H44"/>
  <c r="G44"/>
  <c r="F44"/>
  <c r="E44"/>
  <c r="D44"/>
  <c r="C44"/>
  <c r="IV43"/>
  <c r="IU43"/>
  <c r="IE43"/>
  <c r="ID43"/>
  <c r="HN43"/>
  <c r="HM43"/>
  <c r="GW43"/>
  <c r="GV43"/>
  <c r="GF43"/>
  <c r="GE43"/>
  <c r="FO43"/>
  <c r="FN43"/>
  <c r="EX43"/>
  <c r="EW43"/>
  <c r="EG43"/>
  <c r="EF43"/>
  <c r="DP43"/>
  <c r="DO43"/>
  <c r="CY43"/>
  <c r="CX43"/>
  <c r="CH43"/>
  <c r="CG43"/>
  <c r="BQ43"/>
  <c r="BP43"/>
  <c r="AZ43"/>
  <c r="AY43"/>
  <c r="AH43"/>
  <c r="Q43"/>
  <c r="N43"/>
  <c r="G43"/>
  <c r="F43"/>
  <c r="E43"/>
  <c r="D43"/>
  <c r="C43"/>
  <c r="IV42"/>
  <c r="IU42"/>
  <c r="IE42"/>
  <c r="ID42"/>
  <c r="HU42"/>
  <c r="HN42"/>
  <c r="HM42"/>
  <c r="GW42"/>
  <c r="GV42"/>
  <c r="GF42"/>
  <c r="GE42"/>
  <c r="FO42"/>
  <c r="FN42"/>
  <c r="EX42"/>
  <c r="EW42"/>
  <c r="EG42"/>
  <c r="EF42"/>
  <c r="DP42"/>
  <c r="DO42"/>
  <c r="CY42"/>
  <c r="CX42"/>
  <c r="CH42"/>
  <c r="CG42"/>
  <c r="BQ42"/>
  <c r="BP42"/>
  <c r="AZ42"/>
  <c r="AY42"/>
  <c r="AH42"/>
  <c r="Q42"/>
  <c r="IV41"/>
  <c r="IU41"/>
  <c r="IE41"/>
  <c r="ID41"/>
  <c r="HN41"/>
  <c r="HM41"/>
  <c r="GW41"/>
  <c r="GV41"/>
  <c r="GF41"/>
  <c r="GE41"/>
  <c r="FO41"/>
  <c r="FN41"/>
  <c r="EX41"/>
  <c r="EW41"/>
  <c r="EG41"/>
  <c r="EF41"/>
  <c r="DP41"/>
  <c r="DO41"/>
  <c r="CY41"/>
  <c r="CX41"/>
  <c r="CH41"/>
  <c r="CG41"/>
  <c r="BQ41"/>
  <c r="BP41"/>
  <c r="AZ41"/>
  <c r="AY41"/>
  <c r="AH41"/>
  <c r="Q41"/>
  <c r="M41"/>
  <c r="L41"/>
  <c r="I41"/>
  <c r="H41"/>
  <c r="G41"/>
  <c r="F41"/>
  <c r="E41"/>
  <c r="D41"/>
  <c r="C41"/>
  <c r="IV40"/>
  <c r="IU40"/>
  <c r="IE40"/>
  <c r="ID40"/>
  <c r="HN40"/>
  <c r="HM40"/>
  <c r="GW40"/>
  <c r="GV40"/>
  <c r="GF40"/>
  <c r="GE40"/>
  <c r="FO40"/>
  <c r="FN40"/>
  <c r="EX40"/>
  <c r="EW40"/>
  <c r="EG40"/>
  <c r="EF40"/>
  <c r="DP40"/>
  <c r="DO40"/>
  <c r="CY40"/>
  <c r="CX40"/>
  <c r="CH40"/>
  <c r="CG40"/>
  <c r="BQ40"/>
  <c r="BP40"/>
  <c r="AZ40"/>
  <c r="AY40"/>
  <c r="AH40"/>
  <c r="AE40"/>
  <c r="Q40"/>
  <c r="M40"/>
  <c r="L40"/>
  <c r="I40"/>
  <c r="H40"/>
  <c r="G40"/>
  <c r="F40"/>
  <c r="E40"/>
  <c r="D40"/>
  <c r="C40"/>
  <c r="IV39"/>
  <c r="IU39"/>
  <c r="IE39"/>
  <c r="ID39"/>
  <c r="HN39"/>
  <c r="HM39"/>
  <c r="GW39"/>
  <c r="GV39"/>
  <c r="GF39"/>
  <c r="GE39"/>
  <c r="FO39"/>
  <c r="FN39"/>
  <c r="EX39"/>
  <c r="EW39"/>
  <c r="EG39"/>
  <c r="EF39"/>
  <c r="DP39"/>
  <c r="DO39"/>
  <c r="CY39"/>
  <c r="CX39"/>
  <c r="CH39"/>
  <c r="CG39"/>
  <c r="BQ39"/>
  <c r="BP39"/>
  <c r="AZ39"/>
  <c r="AY39"/>
  <c r="AH39"/>
  <c r="Q39"/>
  <c r="L39"/>
  <c r="I39"/>
  <c r="H39"/>
  <c r="G39"/>
  <c r="F39"/>
  <c r="E39"/>
  <c r="D39"/>
  <c r="C39"/>
  <c r="IV38"/>
  <c r="IU38"/>
  <c r="IT38"/>
  <c r="IP38"/>
  <c r="IK38"/>
  <c r="IJ38"/>
  <c r="IG38"/>
  <c r="IE38"/>
  <c r="ID38"/>
  <c r="IC38"/>
  <c r="IA38"/>
  <c r="HY38"/>
  <c r="HU38"/>
  <c r="HT38"/>
  <c r="HS38"/>
  <c r="HR38"/>
  <c r="HQ38"/>
  <c r="HP38"/>
  <c r="HN38"/>
  <c r="HM38"/>
  <c r="HL38"/>
  <c r="HJ38"/>
  <c r="HH38"/>
  <c r="HD38"/>
  <c r="HC38"/>
  <c r="HB38"/>
  <c r="HA38"/>
  <c r="GZ38"/>
  <c r="GW38"/>
  <c r="GV38"/>
  <c r="GU38"/>
  <c r="GS38"/>
  <c r="GQ38"/>
  <c r="GL38"/>
  <c r="GK38"/>
  <c r="GF38"/>
  <c r="GE38"/>
  <c r="GD38"/>
  <c r="GB38"/>
  <c r="FZ38"/>
  <c r="FV38"/>
  <c r="FT38"/>
  <c r="FO38"/>
  <c r="FN38"/>
  <c r="FM38"/>
  <c r="FK38"/>
  <c r="FI38"/>
  <c r="FE38"/>
  <c r="FD38"/>
  <c r="FC38"/>
  <c r="EX38"/>
  <c r="EW38"/>
  <c r="EV38"/>
  <c r="ET38"/>
  <c r="ER38"/>
  <c r="EM38"/>
  <c r="EL38"/>
  <c r="EK38"/>
  <c r="EG38"/>
  <c r="EF38"/>
  <c r="EE38"/>
  <c r="EC38"/>
  <c r="EA38"/>
  <c r="DV38"/>
  <c r="DU38"/>
  <c r="DS38"/>
  <c r="DP38"/>
  <c r="DO38"/>
  <c r="DN38"/>
  <c r="DL38"/>
  <c r="DJ38"/>
  <c r="DF38"/>
  <c r="DE38"/>
  <c r="DD38"/>
  <c r="DC38"/>
  <c r="DB38"/>
  <c r="DA38"/>
  <c r="CY38"/>
  <c r="CX38"/>
  <c r="CW38"/>
  <c r="CU38"/>
  <c r="CS38"/>
  <c r="CO38"/>
  <c r="CN38"/>
  <c r="CM38"/>
  <c r="CL38"/>
  <c r="CK38"/>
  <c r="CJ38"/>
  <c r="CH38"/>
  <c r="CG38"/>
  <c r="CF38"/>
  <c r="CD38"/>
  <c r="CB38"/>
  <c r="BW38"/>
  <c r="BV38"/>
  <c r="BU38"/>
  <c r="BT38"/>
  <c r="BS38"/>
  <c r="BQ38"/>
  <c r="BP38"/>
  <c r="BO38"/>
  <c r="BM38"/>
  <c r="BG38"/>
  <c r="BF38"/>
  <c r="BE38"/>
  <c r="BD38"/>
  <c r="BC38"/>
  <c r="BB38"/>
  <c r="C38" s="1"/>
  <c r="AZ38"/>
  <c r="AY38"/>
  <c r="AV38"/>
  <c r="AT38"/>
  <c r="AP38"/>
  <c r="AO38"/>
  <c r="AN38"/>
  <c r="AM38"/>
  <c r="AL38"/>
  <c r="AK38"/>
  <c r="AH38"/>
  <c r="AC38"/>
  <c r="Y38"/>
  <c r="X38"/>
  <c r="G38" s="1"/>
  <c r="W38"/>
  <c r="V38"/>
  <c r="E38" s="1"/>
  <c r="U38"/>
  <c r="T38"/>
  <c r="Q38"/>
  <c r="M38"/>
  <c r="L38"/>
  <c r="I38"/>
  <c r="F38"/>
  <c r="IV37"/>
  <c r="IU37"/>
  <c r="IE37"/>
  <c r="ID37"/>
  <c r="HN37"/>
  <c r="HM37"/>
  <c r="GW37"/>
  <c r="GV37"/>
  <c r="GF37"/>
  <c r="GE37"/>
  <c r="FO37"/>
  <c r="FN37"/>
  <c r="EX37"/>
  <c r="EW37"/>
  <c r="EG37"/>
  <c r="EF37"/>
  <c r="DP37"/>
  <c r="DO37"/>
  <c r="CY37"/>
  <c r="CX37"/>
  <c r="CH37"/>
  <c r="CG37"/>
  <c r="BQ37"/>
  <c r="BP37"/>
  <c r="AZ37"/>
  <c r="AY37"/>
  <c r="AH37"/>
  <c r="AE37"/>
  <c r="Q37"/>
  <c r="M37"/>
  <c r="L37"/>
  <c r="I37"/>
  <c r="H37"/>
  <c r="G37"/>
  <c r="F37"/>
  <c r="E37"/>
  <c r="D37"/>
  <c r="C37"/>
  <c r="IV36"/>
  <c r="IU36"/>
  <c r="IE36"/>
  <c r="ID36"/>
  <c r="HN36"/>
  <c r="HM36"/>
  <c r="GW36"/>
  <c r="GV36"/>
  <c r="GF36"/>
  <c r="GE36"/>
  <c r="FO36"/>
  <c r="FN36"/>
  <c r="EX36"/>
  <c r="EW36"/>
  <c r="EG36"/>
  <c r="EF36"/>
  <c r="DP36"/>
  <c r="DO36"/>
  <c r="CY36"/>
  <c r="CX36"/>
  <c r="CH36"/>
  <c r="CG36"/>
  <c r="BQ36"/>
  <c r="BP36"/>
  <c r="AZ36"/>
  <c r="AY36"/>
  <c r="AH36"/>
  <c r="Q36"/>
  <c r="M36"/>
  <c r="L36"/>
  <c r="I36"/>
  <c r="H36"/>
  <c r="G36"/>
  <c r="F36"/>
  <c r="E36"/>
  <c r="D36"/>
  <c r="C36"/>
  <c r="IV35"/>
  <c r="IU35"/>
  <c r="IT35"/>
  <c r="IL35"/>
  <c r="IK35"/>
  <c r="IJ35"/>
  <c r="IG35"/>
  <c r="IE35"/>
  <c r="ID35"/>
  <c r="IC35"/>
  <c r="IA35"/>
  <c r="HZ35"/>
  <c r="HU35"/>
  <c r="HT35"/>
  <c r="HS35"/>
  <c r="HR35"/>
  <c r="HQ35"/>
  <c r="HP35"/>
  <c r="HN35"/>
  <c r="HM35"/>
  <c r="HL35"/>
  <c r="HJ35"/>
  <c r="HI35"/>
  <c r="HD35"/>
  <c r="HC35"/>
  <c r="HB35"/>
  <c r="HA35"/>
  <c r="GZ35"/>
  <c r="GY35"/>
  <c r="GW35"/>
  <c r="GV35"/>
  <c r="GU35"/>
  <c r="GL35"/>
  <c r="GK35"/>
  <c r="GJ35"/>
  <c r="GF35"/>
  <c r="GE35"/>
  <c r="GD35"/>
  <c r="GB35"/>
  <c r="GA35"/>
  <c r="FV35"/>
  <c r="FT35"/>
  <c r="FO35"/>
  <c r="FN35"/>
  <c r="FM35"/>
  <c r="FK35"/>
  <c r="FE35"/>
  <c r="FD35"/>
  <c r="FC35"/>
  <c r="EX35"/>
  <c r="EW35"/>
  <c r="EV35"/>
  <c r="EM35"/>
  <c r="EL35"/>
  <c r="EK35"/>
  <c r="EI35"/>
  <c r="EG35"/>
  <c r="EF35"/>
  <c r="EE35"/>
  <c r="DV35"/>
  <c r="DU35"/>
  <c r="DS35"/>
  <c r="DR35"/>
  <c r="DP35"/>
  <c r="DO35"/>
  <c r="DN35"/>
  <c r="DL35"/>
  <c r="DK35"/>
  <c r="DF35"/>
  <c r="DE35"/>
  <c r="DD35"/>
  <c r="DC35"/>
  <c r="DB35"/>
  <c r="DA35"/>
  <c r="CY35"/>
  <c r="CX35"/>
  <c r="CW35"/>
  <c r="CT35"/>
  <c r="CO35"/>
  <c r="CN35"/>
  <c r="CM35"/>
  <c r="CL35"/>
  <c r="CK35"/>
  <c r="CJ35"/>
  <c r="CH35"/>
  <c r="CG35"/>
  <c r="CF35"/>
  <c r="CD35"/>
  <c r="CC35"/>
  <c r="BX35"/>
  <c r="BW35"/>
  <c r="BV35"/>
  <c r="BU35"/>
  <c r="BT35"/>
  <c r="BS35"/>
  <c r="BQ35"/>
  <c r="BP35"/>
  <c r="BO35"/>
  <c r="BM35"/>
  <c r="BL35"/>
  <c r="BG35"/>
  <c r="BF35"/>
  <c r="BE35"/>
  <c r="BD35"/>
  <c r="BC35"/>
  <c r="BB35"/>
  <c r="AZ35"/>
  <c r="AY35"/>
  <c r="AV35"/>
  <c r="AU35"/>
  <c r="AP35"/>
  <c r="AO35"/>
  <c r="AN35"/>
  <c r="AM35"/>
  <c r="AL35"/>
  <c r="AK35"/>
  <c r="AH35"/>
  <c r="AD35"/>
  <c r="Y35"/>
  <c r="H35" s="1"/>
  <c r="X35"/>
  <c r="W35"/>
  <c r="F35" s="1"/>
  <c r="V35"/>
  <c r="U35"/>
  <c r="D35" s="1"/>
  <c r="T35"/>
  <c r="Q35"/>
  <c r="M35"/>
  <c r="L35"/>
  <c r="I35"/>
  <c r="E35"/>
  <c r="IV34"/>
  <c r="IU34"/>
  <c r="IE34"/>
  <c r="ID34"/>
  <c r="HN34"/>
  <c r="HM34"/>
  <c r="GW34"/>
  <c r="GV34"/>
  <c r="GF34"/>
  <c r="GE34"/>
  <c r="FO34"/>
  <c r="FN34"/>
  <c r="EX34"/>
  <c r="EW34"/>
  <c r="EG34"/>
  <c r="EF34"/>
  <c r="DP34"/>
  <c r="DO34"/>
  <c r="CY34"/>
  <c r="CX34"/>
  <c r="CH34"/>
  <c r="CG34"/>
  <c r="BQ34"/>
  <c r="BP34"/>
  <c r="AZ34"/>
  <c r="AY34"/>
  <c r="AH34"/>
  <c r="Q34"/>
  <c r="M34"/>
  <c r="L34"/>
  <c r="I34"/>
  <c r="H34"/>
  <c r="G34"/>
  <c r="F34"/>
  <c r="E34"/>
  <c r="D34"/>
  <c r="C34"/>
  <c r="IV33"/>
  <c r="IU33"/>
  <c r="IE33"/>
  <c r="ID33"/>
  <c r="HN33"/>
  <c r="HM33"/>
  <c r="GW33"/>
  <c r="GV33"/>
  <c r="GF33"/>
  <c r="GE33"/>
  <c r="FO33"/>
  <c r="FN33"/>
  <c r="EX33"/>
  <c r="EW33"/>
  <c r="EG33"/>
  <c r="EF33"/>
  <c r="DP33"/>
  <c r="DO33"/>
  <c r="CY33"/>
  <c r="CX33"/>
  <c r="CH33"/>
  <c r="CG33"/>
  <c r="BQ33"/>
  <c r="BP33"/>
  <c r="AZ33"/>
  <c r="AY33"/>
  <c r="AH33"/>
  <c r="V33"/>
  <c r="U33"/>
  <c r="R33"/>
  <c r="P33"/>
  <c r="O33"/>
  <c r="N33"/>
  <c r="K33"/>
  <c r="IV32"/>
  <c r="IU32"/>
  <c r="IE32"/>
  <c r="ID32"/>
  <c r="HN32"/>
  <c r="HM32"/>
  <c r="GW32"/>
  <c r="GV32"/>
  <c r="GF32"/>
  <c r="GE32"/>
  <c r="FO32"/>
  <c r="FN32"/>
  <c r="EX32"/>
  <c r="EW32"/>
  <c r="EG32"/>
  <c r="EF32"/>
  <c r="DP32"/>
  <c r="DO32"/>
  <c r="CY32"/>
  <c r="CX32"/>
  <c r="CH32"/>
  <c r="CG32"/>
  <c r="BQ32"/>
  <c r="BP32"/>
  <c r="AZ32"/>
  <c r="AY32"/>
  <c r="AH32"/>
  <c r="Q32"/>
  <c r="Q33" s="1"/>
  <c r="M32"/>
  <c r="L32"/>
  <c r="J32"/>
  <c r="I32"/>
  <c r="I33" s="1"/>
  <c r="H32"/>
  <c r="G32"/>
  <c r="F32"/>
  <c r="E32"/>
  <c r="E33" s="1"/>
  <c r="D32"/>
  <c r="C32"/>
  <c r="IV31"/>
  <c r="IU31"/>
  <c r="IE31"/>
  <c r="ID31"/>
  <c r="HN31"/>
  <c r="HM31"/>
  <c r="GW31"/>
  <c r="GV31"/>
  <c r="GF31"/>
  <c r="GE31"/>
  <c r="FO31"/>
  <c r="FN31"/>
  <c r="EX31"/>
  <c r="EW31"/>
  <c r="EG31"/>
  <c r="EF31"/>
  <c r="DP31"/>
  <c r="DO31"/>
  <c r="CY31"/>
  <c r="CX31"/>
  <c r="CH31"/>
  <c r="CG31"/>
  <c r="BQ31"/>
  <c r="BP31"/>
  <c r="AZ31"/>
  <c r="AY31"/>
  <c r="AH31"/>
  <c r="Q31"/>
  <c r="M31"/>
  <c r="L31"/>
  <c r="L33" s="1"/>
  <c r="J31"/>
  <c r="H31"/>
  <c r="G31"/>
  <c r="F31"/>
  <c r="E31"/>
  <c r="D31"/>
  <c r="C31"/>
  <c r="IV30"/>
  <c r="IU30"/>
  <c r="IE30"/>
  <c r="ID30"/>
  <c r="HN30"/>
  <c r="HM30"/>
  <c r="GW30"/>
  <c r="GV30"/>
  <c r="GF30"/>
  <c r="GE30"/>
  <c r="FO30"/>
  <c r="FN30"/>
  <c r="EX30"/>
  <c r="EW30"/>
  <c r="EG30"/>
  <c r="EF30"/>
  <c r="DP30"/>
  <c r="DO30"/>
  <c r="CY30"/>
  <c r="CX30"/>
  <c r="CH30"/>
  <c r="CG30"/>
  <c r="BQ30"/>
  <c r="BP30"/>
  <c r="AZ30"/>
  <c r="AY30"/>
  <c r="AH30"/>
  <c r="Q30"/>
  <c r="M30"/>
  <c r="L30"/>
  <c r="J30"/>
  <c r="H30"/>
  <c r="G30"/>
  <c r="F30"/>
  <c r="E30"/>
  <c r="D30"/>
  <c r="C30"/>
  <c r="IV29"/>
  <c r="IU29"/>
  <c r="IE29"/>
  <c r="ID29"/>
  <c r="HN29"/>
  <c r="HM29"/>
  <c r="GW29"/>
  <c r="GV29"/>
  <c r="GF29"/>
  <c r="GE29"/>
  <c r="FO29"/>
  <c r="FN29"/>
  <c r="EX29"/>
  <c r="EW29"/>
  <c r="EG29"/>
  <c r="EF29"/>
  <c r="DP29"/>
  <c r="DO29"/>
  <c r="CY29"/>
  <c r="CX29"/>
  <c r="CH29"/>
  <c r="CG29"/>
  <c r="BQ29"/>
  <c r="BP29"/>
  <c r="AZ29"/>
  <c r="AY29"/>
  <c r="AH29"/>
  <c r="Q29"/>
  <c r="M29"/>
  <c r="L29"/>
  <c r="J29"/>
  <c r="H29"/>
  <c r="G29"/>
  <c r="F29"/>
  <c r="E29"/>
  <c r="D29"/>
  <c r="C29"/>
  <c r="IV28"/>
  <c r="IU28"/>
  <c r="IE28"/>
  <c r="ID28"/>
  <c r="HN28"/>
  <c r="HM28"/>
  <c r="GW28"/>
  <c r="GV28"/>
  <c r="GF28"/>
  <c r="GE28"/>
  <c r="FO28"/>
  <c r="FN28"/>
  <c r="EX28"/>
  <c r="EW28"/>
  <c r="EG28"/>
  <c r="EF28"/>
  <c r="DP28"/>
  <c r="DO28"/>
  <c r="CY28"/>
  <c r="CX28"/>
  <c r="CH28"/>
  <c r="CG28"/>
  <c r="BQ28"/>
  <c r="BP28"/>
  <c r="AZ28"/>
  <c r="AY28"/>
  <c r="AH28"/>
  <c r="Q28"/>
  <c r="M28"/>
  <c r="L28"/>
  <c r="J28"/>
  <c r="H28"/>
  <c r="G28"/>
  <c r="F28"/>
  <c r="E28"/>
  <c r="D28"/>
  <c r="C28"/>
  <c r="IV27"/>
  <c r="IU27"/>
  <c r="IE27"/>
  <c r="ID27"/>
  <c r="HN27"/>
  <c r="HM27"/>
  <c r="GW27"/>
  <c r="GV27"/>
  <c r="GF27"/>
  <c r="GE27"/>
  <c r="FO27"/>
  <c r="FN27"/>
  <c r="EX27"/>
  <c r="EW27"/>
  <c r="EG27"/>
  <c r="EF27"/>
  <c r="DP27"/>
  <c r="DO27"/>
  <c r="CY27"/>
  <c r="CX27"/>
  <c r="CH27"/>
  <c r="CG27"/>
  <c r="BQ27"/>
  <c r="BP27"/>
  <c r="AZ27"/>
  <c r="AY27"/>
  <c r="AH27"/>
  <c r="Q27"/>
  <c r="M27"/>
  <c r="L27"/>
  <c r="J27"/>
  <c r="H27"/>
  <c r="G27"/>
  <c r="F27"/>
  <c r="E27"/>
  <c r="D27"/>
  <c r="C27"/>
  <c r="IV26"/>
  <c r="IU26"/>
  <c r="IE26"/>
  <c r="ID26"/>
  <c r="HN26"/>
  <c r="HM26"/>
  <c r="GW26"/>
  <c r="GV26"/>
  <c r="GF26"/>
  <c r="GE26"/>
  <c r="FO26"/>
  <c r="FN26"/>
  <c r="EX26"/>
  <c r="EW26"/>
  <c r="EG26"/>
  <c r="EF26"/>
  <c r="DP26"/>
  <c r="DO26"/>
  <c r="CY26"/>
  <c r="CX26"/>
  <c r="CH26"/>
  <c r="CG26"/>
  <c r="BQ26"/>
  <c r="BP26"/>
  <c r="AZ26"/>
  <c r="AY26"/>
  <c r="AH26"/>
  <c r="Q26"/>
  <c r="M26"/>
  <c r="L26"/>
  <c r="J26"/>
  <c r="H26"/>
  <c r="G26"/>
  <c r="F26"/>
  <c r="E26"/>
  <c r="D26"/>
  <c r="C26"/>
  <c r="IV25"/>
  <c r="IU25"/>
  <c r="IT25"/>
  <c r="IE25"/>
  <c r="ID25"/>
  <c r="IC25"/>
  <c r="HN25"/>
  <c r="HM25"/>
  <c r="HL25"/>
  <c r="GW25"/>
  <c r="GV25"/>
  <c r="GU25"/>
  <c r="GF25"/>
  <c r="GE25"/>
  <c r="GD25"/>
  <c r="FO25"/>
  <c r="FN25"/>
  <c r="FM25"/>
  <c r="EX25"/>
  <c r="EW25"/>
  <c r="EV25"/>
  <c r="EG25"/>
  <c r="EF25"/>
  <c r="EE25"/>
  <c r="DP25"/>
  <c r="DO25"/>
  <c r="DN25"/>
  <c r="CY25"/>
  <c r="CX25"/>
  <c r="CW25"/>
  <c r="CH25"/>
  <c r="CG25"/>
  <c r="CF25"/>
  <c r="BQ25"/>
  <c r="BP25"/>
  <c r="BO25"/>
  <c r="AZ25"/>
  <c r="AY25"/>
  <c r="AH25"/>
  <c r="Q25"/>
  <c r="M25"/>
  <c r="L25"/>
  <c r="J25"/>
  <c r="H25"/>
  <c r="G25"/>
  <c r="F25"/>
  <c r="E25"/>
  <c r="D25"/>
  <c r="C25"/>
  <c r="IV24"/>
  <c r="IU24"/>
  <c r="IE24"/>
  <c r="ID24"/>
  <c r="HN24"/>
  <c r="HM24"/>
  <c r="GW24"/>
  <c r="GV24"/>
  <c r="GF24"/>
  <c r="GE24"/>
  <c r="FO24"/>
  <c r="FN24"/>
  <c r="EX24"/>
  <c r="EW24"/>
  <c r="EG24"/>
  <c r="EF24"/>
  <c r="DP24"/>
  <c r="DO24"/>
  <c r="CY24"/>
  <c r="CX24"/>
  <c r="CH24"/>
  <c r="CG24"/>
  <c r="BQ24"/>
  <c r="BP24"/>
  <c r="AZ24"/>
  <c r="AY24"/>
  <c r="AH24"/>
  <c r="Q24"/>
  <c r="IV23"/>
  <c r="IU23"/>
  <c r="IE23"/>
  <c r="ID23"/>
  <c r="HN23"/>
  <c r="HM23"/>
  <c r="GW23"/>
  <c r="GV23"/>
  <c r="GF23"/>
  <c r="GE23"/>
  <c r="FO23"/>
  <c r="FN23"/>
  <c r="EX23"/>
  <c r="EW23"/>
  <c r="EG23"/>
  <c r="EF23"/>
  <c r="DP23"/>
  <c r="DO23"/>
  <c r="CY23"/>
  <c r="CX23"/>
  <c r="CH23"/>
  <c r="CG23"/>
  <c r="BQ23"/>
  <c r="BP23"/>
  <c r="AZ23"/>
  <c r="AY23"/>
  <c r="AH23"/>
  <c r="Q23"/>
  <c r="M23"/>
  <c r="L23"/>
  <c r="J23"/>
  <c r="H23"/>
  <c r="G23"/>
  <c r="F23"/>
  <c r="E23"/>
  <c r="D23"/>
  <c r="C23"/>
  <c r="IV22"/>
  <c r="IU22"/>
  <c r="IE22"/>
  <c r="ID22"/>
  <c r="HN22"/>
  <c r="HM22"/>
  <c r="GW22"/>
  <c r="GV22"/>
  <c r="GF22"/>
  <c r="GE22"/>
  <c r="FO22"/>
  <c r="FN22"/>
  <c r="EX22"/>
  <c r="EW22"/>
  <c r="EG22"/>
  <c r="EF22"/>
  <c r="DP22"/>
  <c r="DO22"/>
  <c r="CY22"/>
  <c r="CX22"/>
  <c r="CH22"/>
  <c r="CG22"/>
  <c r="BQ22"/>
  <c r="BP22"/>
  <c r="AZ22"/>
  <c r="AY22"/>
  <c r="AH22"/>
  <c r="Q22"/>
  <c r="M22"/>
  <c r="L22"/>
  <c r="J22"/>
  <c r="H22"/>
  <c r="G22"/>
  <c r="F22"/>
  <c r="E22"/>
  <c r="D22"/>
  <c r="C22"/>
  <c r="IV21"/>
  <c r="IU21"/>
  <c r="IE21"/>
  <c r="ID21"/>
  <c r="HN21"/>
  <c r="HM21"/>
  <c r="GW21"/>
  <c r="GV21"/>
  <c r="GF21"/>
  <c r="GE21"/>
  <c r="FO21"/>
  <c r="FN21"/>
  <c r="EX21"/>
  <c r="EW21"/>
  <c r="EG21"/>
  <c r="EF21"/>
  <c r="DP21"/>
  <c r="DO21"/>
  <c r="CY21"/>
  <c r="CX21"/>
  <c r="CH21"/>
  <c r="CG21"/>
  <c r="BQ21"/>
  <c r="BP21"/>
  <c r="AZ21"/>
  <c r="AY21"/>
  <c r="AH21"/>
  <c r="Q21"/>
  <c r="M21"/>
  <c r="L21"/>
  <c r="J21"/>
  <c r="H21"/>
  <c r="G21"/>
  <c r="F21"/>
  <c r="E21"/>
  <c r="D21"/>
  <c r="C21"/>
  <c r="IV20"/>
  <c r="IU20"/>
  <c r="IE20"/>
  <c r="ID20"/>
  <c r="HN20"/>
  <c r="HM20"/>
  <c r="GW20"/>
  <c r="GV20"/>
  <c r="GF20"/>
  <c r="GE20"/>
  <c r="FO20"/>
  <c r="FN20"/>
  <c r="EX20"/>
  <c r="EW20"/>
  <c r="EG20"/>
  <c r="EF20"/>
  <c r="DP20"/>
  <c r="DO20"/>
  <c r="CY20"/>
  <c r="CX20"/>
  <c r="CH20"/>
  <c r="CG20"/>
  <c r="BQ20"/>
  <c r="BP20"/>
  <c r="AZ20"/>
  <c r="AY20"/>
  <c r="AH20"/>
  <c r="Q20"/>
  <c r="M20"/>
  <c r="L20"/>
  <c r="J20"/>
  <c r="H20"/>
  <c r="G20"/>
  <c r="F20"/>
  <c r="E20"/>
  <c r="D20"/>
  <c r="C20"/>
  <c r="IV19"/>
  <c r="IU19"/>
  <c r="IE19"/>
  <c r="ID19"/>
  <c r="HN19"/>
  <c r="HM19"/>
  <c r="GW19"/>
  <c r="GV19"/>
  <c r="GF19"/>
  <c r="GE19"/>
  <c r="FO19"/>
  <c r="FN19"/>
  <c r="EX19"/>
  <c r="EW19"/>
  <c r="EG19"/>
  <c r="EF19"/>
  <c r="DP19"/>
  <c r="DO19"/>
  <c r="CY19"/>
  <c r="CX19"/>
  <c r="CH19"/>
  <c r="CG19"/>
  <c r="BQ19"/>
  <c r="BP19"/>
  <c r="AZ19"/>
  <c r="AY19"/>
  <c r="AH19"/>
  <c r="Q19"/>
  <c r="M19"/>
  <c r="L19"/>
  <c r="J19"/>
  <c r="H19"/>
  <c r="G19"/>
  <c r="F19"/>
  <c r="E19"/>
  <c r="D19"/>
  <c r="C19"/>
  <c r="IV18"/>
  <c r="IU18"/>
  <c r="IE18"/>
  <c r="ID18"/>
  <c r="HN18"/>
  <c r="HM18"/>
  <c r="GW18"/>
  <c r="GV18"/>
  <c r="GF18"/>
  <c r="GE18"/>
  <c r="FO18"/>
  <c r="FN18"/>
  <c r="EX18"/>
  <c r="EW18"/>
  <c r="EG18"/>
  <c r="EF18"/>
  <c r="DP18"/>
  <c r="DO18"/>
  <c r="CY18"/>
  <c r="CX18"/>
  <c r="CH18"/>
  <c r="CG18"/>
  <c r="BQ18"/>
  <c r="BP18"/>
  <c r="AZ18"/>
  <c r="AY18"/>
  <c r="AH18"/>
  <c r="Q18"/>
  <c r="M18"/>
  <c r="L18"/>
  <c r="J18"/>
  <c r="H18"/>
  <c r="G18"/>
  <c r="F18"/>
  <c r="E18"/>
  <c r="D18"/>
  <c r="C18"/>
  <c r="IV17"/>
  <c r="IU17"/>
  <c r="IE17"/>
  <c r="ID17"/>
  <c r="HN17"/>
  <c r="HM17"/>
  <c r="GW17"/>
  <c r="GV17"/>
  <c r="GF17"/>
  <c r="GE17"/>
  <c r="FO17"/>
  <c r="FN17"/>
  <c r="EX17"/>
  <c r="EW17"/>
  <c r="EG17"/>
  <c r="EF17"/>
  <c r="DP17"/>
  <c r="DO17"/>
  <c r="CY17"/>
  <c r="CX17"/>
  <c r="CH17"/>
  <c r="CG17"/>
  <c r="BQ17"/>
  <c r="BP17"/>
  <c r="AZ17"/>
  <c r="AY17"/>
  <c r="AH17"/>
  <c r="Q17"/>
  <c r="M17"/>
  <c r="L17"/>
  <c r="J17"/>
  <c r="H17"/>
  <c r="G17"/>
  <c r="F17"/>
  <c r="E17"/>
  <c r="D17"/>
  <c r="C17"/>
  <c r="IV16"/>
  <c r="IU16"/>
  <c r="IE16"/>
  <c r="ID16"/>
  <c r="HN16"/>
  <c r="HM16"/>
  <c r="GW16"/>
  <c r="GV16"/>
  <c r="GF16"/>
  <c r="GE16"/>
  <c r="FO16"/>
  <c r="FN16"/>
  <c r="EX16"/>
  <c r="EW16"/>
  <c r="EG16"/>
  <c r="EF16"/>
  <c r="DP16"/>
  <c r="DO16"/>
  <c r="CY16"/>
  <c r="CX16"/>
  <c r="CH16"/>
  <c r="CG16"/>
  <c r="BQ16"/>
  <c r="BP16"/>
  <c r="AZ16"/>
  <c r="AY16"/>
  <c r="AH16"/>
  <c r="Q16"/>
  <c r="L16"/>
  <c r="J16"/>
  <c r="H16"/>
  <c r="G16"/>
  <c r="F16"/>
  <c r="E16"/>
  <c r="D16"/>
  <c r="C16"/>
  <c r="IV15"/>
  <c r="IU15"/>
  <c r="IE15"/>
  <c r="ID15"/>
  <c r="HN15"/>
  <c r="HM15"/>
  <c r="GW15"/>
  <c r="GV15"/>
  <c r="GF15"/>
  <c r="GE15"/>
  <c r="FO15"/>
  <c r="FN15"/>
  <c r="EX15"/>
  <c r="EW15"/>
  <c r="EG15"/>
  <c r="EF15"/>
  <c r="DP15"/>
  <c r="DO15"/>
  <c r="CY15"/>
  <c r="CX15"/>
  <c r="CH15"/>
  <c r="CG15"/>
  <c r="BQ15"/>
  <c r="BP15"/>
  <c r="AZ15"/>
  <c r="AY15"/>
  <c r="AH15"/>
  <c r="AE15"/>
  <c r="Q15"/>
  <c r="M15"/>
  <c r="J15"/>
  <c r="H15"/>
  <c r="G15"/>
  <c r="F15"/>
  <c r="E15"/>
  <c r="D15"/>
  <c r="C15"/>
  <c r="IV14"/>
  <c r="IU14"/>
  <c r="IE14"/>
  <c r="ID14"/>
  <c r="HN14"/>
  <c r="HM14"/>
  <c r="GW14"/>
  <c r="GV14"/>
  <c r="GF14"/>
  <c r="GE14"/>
  <c r="FO14"/>
  <c r="FN14"/>
  <c r="EX14"/>
  <c r="EW14"/>
  <c r="EG14"/>
  <c r="EF14"/>
  <c r="DP14"/>
  <c r="DO14"/>
  <c r="CY14"/>
  <c r="CX14"/>
  <c r="CH14"/>
  <c r="CG14"/>
  <c r="BQ14"/>
  <c r="BP14"/>
  <c r="AZ14"/>
  <c r="AY14"/>
  <c r="AH14"/>
  <c r="Q14"/>
  <c r="L14"/>
  <c r="J14"/>
  <c r="H14"/>
  <c r="G14"/>
  <c r="F14"/>
  <c r="E14"/>
  <c r="D14"/>
  <c r="C14"/>
  <c r="IV13"/>
  <c r="IU13"/>
  <c r="IT13"/>
  <c r="IS13"/>
  <c r="IR13"/>
  <c r="IQ13"/>
  <c r="IP13"/>
  <c r="IO13"/>
  <c r="IN13"/>
  <c r="IM13"/>
  <c r="IL13"/>
  <c r="IK13"/>
  <c r="IJ13"/>
  <c r="II13"/>
  <c r="IH13"/>
  <c r="IG13"/>
  <c r="IE13"/>
  <c r="ID13"/>
  <c r="IC13"/>
  <c r="IB13"/>
  <c r="IA13"/>
  <c r="HZ13"/>
  <c r="HY13"/>
  <c r="HX13"/>
  <c r="HW13"/>
  <c r="HV13"/>
  <c r="HU13"/>
  <c r="HT13"/>
  <c r="HS13"/>
  <c r="HR13"/>
  <c r="HQ13"/>
  <c r="HP13"/>
  <c r="HN13"/>
  <c r="HM13"/>
  <c r="HL13"/>
  <c r="HK13"/>
  <c r="HJ13"/>
  <c r="HI13"/>
  <c r="HH13"/>
  <c r="HG13"/>
  <c r="HF13"/>
  <c r="HE13"/>
  <c r="HD13"/>
  <c r="HC13"/>
  <c r="HB13"/>
  <c r="HA13"/>
  <c r="GZ13"/>
  <c r="GY13"/>
  <c r="GW13"/>
  <c r="GV13"/>
  <c r="GU13"/>
  <c r="GT13"/>
  <c r="GS13"/>
  <c r="GR13"/>
  <c r="GQ13"/>
  <c r="GP13"/>
  <c r="GO13"/>
  <c r="GN13"/>
  <c r="GM13"/>
  <c r="GL13"/>
  <c r="GK13"/>
  <c r="GJ13"/>
  <c r="GI13"/>
  <c r="GH13"/>
  <c r="GF13"/>
  <c r="GE13"/>
  <c r="GD13"/>
  <c r="GC13"/>
  <c r="GB13"/>
  <c r="GA13"/>
  <c r="FZ13"/>
  <c r="FY13"/>
  <c r="FX13"/>
  <c r="FW13"/>
  <c r="FV13"/>
  <c r="FU13"/>
  <c r="FT13"/>
  <c r="FS13"/>
  <c r="FR13"/>
  <c r="FQ13"/>
  <c r="FO13"/>
  <c r="FN13"/>
  <c r="FM13"/>
  <c r="FL13"/>
  <c r="FK13"/>
  <c r="FJ13"/>
  <c r="FI13"/>
  <c r="FH13"/>
  <c r="FG13"/>
  <c r="FF13"/>
  <c r="FE13"/>
  <c r="FD13"/>
  <c r="FC13"/>
  <c r="FB13"/>
  <c r="FA13"/>
  <c r="EZ13"/>
  <c r="EX13"/>
  <c r="EW13"/>
  <c r="EV13"/>
  <c r="EU13"/>
  <c r="ET13"/>
  <c r="ES13"/>
  <c r="ER13"/>
  <c r="EQ13"/>
  <c r="EP13"/>
  <c r="EO13"/>
  <c r="EN13"/>
  <c r="EM13"/>
  <c r="EL13"/>
  <c r="EK13"/>
  <c r="EJ13"/>
  <c r="EI13"/>
  <c r="EG13"/>
  <c r="EF13"/>
  <c r="EE13"/>
  <c r="ED13"/>
  <c r="EC13"/>
  <c r="EB13"/>
  <c r="EA13"/>
  <c r="DZ13"/>
  <c r="DY13"/>
  <c r="DX13"/>
  <c r="DW13"/>
  <c r="DV13"/>
  <c r="DU13"/>
  <c r="DT13"/>
  <c r="DS13"/>
  <c r="DR13"/>
  <c r="DP13"/>
  <c r="DO13"/>
  <c r="DN13"/>
  <c r="DM13"/>
  <c r="DL13"/>
  <c r="DK13"/>
  <c r="DJ13"/>
  <c r="DI13"/>
  <c r="DH13"/>
  <c r="DG13"/>
  <c r="DF13"/>
  <c r="DE13"/>
  <c r="DD13"/>
  <c r="DC13"/>
  <c r="DB13"/>
  <c r="DA13"/>
  <c r="CY13"/>
  <c r="CX13"/>
  <c r="CW13"/>
  <c r="CV13"/>
  <c r="CU13"/>
  <c r="CT13"/>
  <c r="CS13"/>
  <c r="CR13"/>
  <c r="CQ13"/>
  <c r="CP13"/>
  <c r="CO13"/>
  <c r="CN13"/>
  <c r="CM13"/>
  <c r="CL13"/>
  <c r="CK13"/>
  <c r="CJ13"/>
  <c r="CH13"/>
  <c r="CG13"/>
  <c r="CF13"/>
  <c r="CE13"/>
  <c r="CD13"/>
  <c r="CC13"/>
  <c r="CB13"/>
  <c r="CA13"/>
  <c r="BZ13"/>
  <c r="BY13"/>
  <c r="BX13"/>
  <c r="BW13"/>
  <c r="BV13"/>
  <c r="BU13"/>
  <c r="BT13"/>
  <c r="BS13"/>
  <c r="BQ13"/>
  <c r="BP13"/>
  <c r="BO13"/>
  <c r="BN13"/>
  <c r="BM13"/>
  <c r="BL13"/>
  <c r="BK13"/>
  <c r="BJ13"/>
  <c r="BI13"/>
  <c r="BH13"/>
  <c r="BG13"/>
  <c r="BF13"/>
  <c r="BE13"/>
  <c r="BD13"/>
  <c r="BC13"/>
  <c r="BB13"/>
  <c r="AZ13"/>
  <c r="AY13"/>
  <c r="AV13"/>
  <c r="AU13"/>
  <c r="AT13"/>
  <c r="AS13"/>
  <c r="AR13"/>
  <c r="AQ13"/>
  <c r="AP13"/>
  <c r="AO13"/>
  <c r="AN13"/>
  <c r="AM13"/>
  <c r="AL13"/>
  <c r="AK13"/>
  <c r="AH13"/>
  <c r="AG13"/>
  <c r="AF13"/>
  <c r="AE13"/>
  <c r="AD13"/>
  <c r="AC13"/>
  <c r="AB13"/>
  <c r="AA13"/>
  <c r="Z13"/>
  <c r="Y13"/>
  <c r="X13"/>
  <c r="W13"/>
  <c r="V13"/>
  <c r="U13"/>
  <c r="T13"/>
  <c r="Q13"/>
  <c r="P13"/>
  <c r="O13"/>
  <c r="N13"/>
  <c r="L13"/>
  <c r="K13"/>
  <c r="I13"/>
  <c r="IV12"/>
  <c r="IU12"/>
  <c r="IE12"/>
  <c r="ID12"/>
  <c r="HN12"/>
  <c r="HM12"/>
  <c r="GW12"/>
  <c r="GV12"/>
  <c r="GF12"/>
  <c r="GE12"/>
  <c r="FO12"/>
  <c r="FN12"/>
  <c r="EX12"/>
  <c r="EW12"/>
  <c r="EG12"/>
  <c r="EF12"/>
  <c r="DP12"/>
  <c r="DO12"/>
  <c r="CY12"/>
  <c r="CX12"/>
  <c r="CH12"/>
  <c r="CG12"/>
  <c r="BQ12"/>
  <c r="BP12"/>
  <c r="AZ12"/>
  <c r="AY12"/>
  <c r="AH12"/>
  <c r="Q12"/>
  <c r="IV11"/>
  <c r="IU11"/>
  <c r="IE11"/>
  <c r="ID11"/>
  <c r="HN11"/>
  <c r="HM11"/>
  <c r="GW11"/>
  <c r="GV11"/>
  <c r="GF11"/>
  <c r="GE11"/>
  <c r="FO11"/>
  <c r="FN11"/>
  <c r="EX11"/>
  <c r="EW11"/>
  <c r="EG11"/>
  <c r="EF11"/>
  <c r="DP11"/>
  <c r="DO11"/>
  <c r="CY11"/>
  <c r="CX11"/>
  <c r="CH11"/>
  <c r="CG11"/>
  <c r="BQ11"/>
  <c r="BP11"/>
  <c r="AZ11"/>
  <c r="AY11"/>
  <c r="AH11"/>
  <c r="Q11"/>
  <c r="M11"/>
  <c r="M13" s="1"/>
  <c r="J11"/>
  <c r="J13" s="1"/>
  <c r="H11"/>
  <c r="H13" s="1"/>
  <c r="G11"/>
  <c r="G13" s="1"/>
  <c r="F11"/>
  <c r="F13" s="1"/>
  <c r="E11"/>
  <c r="E13" s="1"/>
  <c r="D11"/>
  <c r="D13" s="1"/>
  <c r="C11"/>
  <c r="C13" s="1"/>
  <c r="IV10"/>
  <c r="IU10"/>
  <c r="IT10"/>
  <c r="IS10"/>
  <c r="IR10"/>
  <c r="IQ10"/>
  <c r="IP10"/>
  <c r="IO10"/>
  <c r="IN10"/>
  <c r="IM10"/>
  <c r="IL10"/>
  <c r="IK10"/>
  <c r="IJ10"/>
  <c r="II10"/>
  <c r="IH10"/>
  <c r="IG10"/>
  <c r="IE10"/>
  <c r="ID10"/>
  <c r="IC10"/>
  <c r="IB10"/>
  <c r="IA10"/>
  <c r="HZ10"/>
  <c r="HY10"/>
  <c r="HX10"/>
  <c r="HW10"/>
  <c r="HV10"/>
  <c r="HU10"/>
  <c r="HT10"/>
  <c r="HS10"/>
  <c r="HR10"/>
  <c r="HQ10"/>
  <c r="HP10"/>
  <c r="HN10"/>
  <c r="HM10"/>
  <c r="HL10"/>
  <c r="HK10"/>
  <c r="HJ10"/>
  <c r="HI10"/>
  <c r="HH10"/>
  <c r="HG10"/>
  <c r="HF10"/>
  <c r="HE10"/>
  <c r="HD10"/>
  <c r="HC10"/>
  <c r="HB10"/>
  <c r="HA10"/>
  <c r="GZ10"/>
  <c r="GY10"/>
  <c r="GW10"/>
  <c r="GV10"/>
  <c r="GU10"/>
  <c r="GT10"/>
  <c r="GS10"/>
  <c r="GR10"/>
  <c r="GQ10"/>
  <c r="GP10"/>
  <c r="GO10"/>
  <c r="GN10"/>
  <c r="GM10"/>
  <c r="GL10"/>
  <c r="GK10"/>
  <c r="GJ10"/>
  <c r="GI10"/>
  <c r="GH10"/>
  <c r="GF10"/>
  <c r="GE10"/>
  <c r="GD10"/>
  <c r="GC10"/>
  <c r="GB10"/>
  <c r="GA10"/>
  <c r="FZ10"/>
  <c r="FY10"/>
  <c r="FX10"/>
  <c r="FW10"/>
  <c r="FV10"/>
  <c r="FU10"/>
  <c r="FT10"/>
  <c r="FS10"/>
  <c r="FR10"/>
  <c r="FQ10"/>
  <c r="FO10"/>
  <c r="FN10"/>
  <c r="FM10"/>
  <c r="FL10"/>
  <c r="FK10"/>
  <c r="FJ10"/>
  <c r="FI10"/>
  <c r="FH10"/>
  <c r="FG10"/>
  <c r="FF10"/>
  <c r="FE10"/>
  <c r="FD10"/>
  <c r="FC10"/>
  <c r="FB10"/>
  <c r="FA10"/>
  <c r="EZ10"/>
  <c r="EX10"/>
  <c r="EW10"/>
  <c r="EV10"/>
  <c r="EU10"/>
  <c r="ET10"/>
  <c r="ES10"/>
  <c r="ER10"/>
  <c r="EQ10"/>
  <c r="EP10"/>
  <c r="EO10"/>
  <c r="EN10"/>
  <c r="EM10"/>
  <c r="EL10"/>
  <c r="EK10"/>
  <c r="EJ10"/>
  <c r="EI10"/>
  <c r="EG10"/>
  <c r="EF10"/>
  <c r="EE10"/>
  <c r="ED10"/>
  <c r="EC10"/>
  <c r="EB10"/>
  <c r="EA10"/>
  <c r="DZ10"/>
  <c r="DY10"/>
  <c r="DX10"/>
  <c r="DW10"/>
  <c r="DV10"/>
  <c r="DU10"/>
  <c r="DT10"/>
  <c r="DS10"/>
  <c r="DR10"/>
  <c r="DP10"/>
  <c r="DO10"/>
  <c r="DN10"/>
  <c r="DM10"/>
  <c r="DL10"/>
  <c r="DK10"/>
  <c r="DJ10"/>
  <c r="DI10"/>
  <c r="DH10"/>
  <c r="DG10"/>
  <c r="DF10"/>
  <c r="DE10"/>
  <c r="DD10"/>
  <c r="DC10"/>
  <c r="DB10"/>
  <c r="DA10"/>
  <c r="CY10"/>
  <c r="CX10"/>
  <c r="CW10"/>
  <c r="CV10"/>
  <c r="CU10"/>
  <c r="CT10"/>
  <c r="CS10"/>
  <c r="CR10"/>
  <c r="CQ10"/>
  <c r="CP10"/>
  <c r="CO10"/>
  <c r="CN10"/>
  <c r="CM10"/>
  <c r="CL10"/>
  <c r="CK10"/>
  <c r="CJ10"/>
  <c r="CH10"/>
  <c r="CG10"/>
  <c r="CF10"/>
  <c r="CE10"/>
  <c r="CD10"/>
  <c r="CC10"/>
  <c r="CB10"/>
  <c r="CA10"/>
  <c r="BZ10"/>
  <c r="BY10"/>
  <c r="BX10"/>
  <c r="BW10"/>
  <c r="BV10"/>
  <c r="BU10"/>
  <c r="BT10"/>
  <c r="BS10"/>
  <c r="BQ10"/>
  <c r="BP10"/>
  <c r="BO10"/>
  <c r="BN10"/>
  <c r="BM10"/>
  <c r="BL10"/>
  <c r="BJ10"/>
  <c r="BI10"/>
  <c r="BH10"/>
  <c r="BG10"/>
  <c r="BF10"/>
  <c r="BE10"/>
  <c r="BD10"/>
  <c r="BC10"/>
  <c r="BB10"/>
  <c r="AZ10"/>
  <c r="AY10"/>
  <c r="AX10"/>
  <c r="AW10"/>
  <c r="AV10"/>
  <c r="AU10"/>
  <c r="AT10"/>
  <c r="AS10"/>
  <c r="AR10"/>
  <c r="AQ10"/>
  <c r="AP10"/>
  <c r="AO10"/>
  <c r="AN10"/>
  <c r="AM10"/>
  <c r="AL10"/>
  <c r="AK10"/>
  <c r="AH10"/>
  <c r="AG10"/>
  <c r="AF10"/>
  <c r="AE10"/>
  <c r="AD10"/>
  <c r="AC10"/>
  <c r="AB10"/>
  <c r="AA10"/>
  <c r="Z10"/>
  <c r="Y10"/>
  <c r="X10"/>
  <c r="W10"/>
  <c r="V10"/>
  <c r="U10"/>
  <c r="T10"/>
  <c r="Q10"/>
  <c r="P10"/>
  <c r="O10"/>
  <c r="N10"/>
  <c r="M10"/>
  <c r="L10"/>
  <c r="K10"/>
  <c r="J10"/>
  <c r="I10"/>
  <c r="H10"/>
  <c r="IV9"/>
  <c r="IU9"/>
  <c r="IE9"/>
  <c r="ID9"/>
  <c r="HN9"/>
  <c r="HM9"/>
  <c r="GW9"/>
  <c r="GV9"/>
  <c r="GF9"/>
  <c r="GE9"/>
  <c r="FO9"/>
  <c r="FN9"/>
  <c r="EX9"/>
  <c r="EW9"/>
  <c r="EG9"/>
  <c r="EF9"/>
  <c r="DP9"/>
  <c r="DO9"/>
  <c r="CY9"/>
  <c r="CX9"/>
  <c r="CH9"/>
  <c r="CG9"/>
  <c r="BQ9"/>
  <c r="BP9"/>
  <c r="AZ9"/>
  <c r="AY9"/>
  <c r="AH9"/>
  <c r="Q9"/>
  <c r="IV8"/>
  <c r="IU8"/>
  <c r="IE8"/>
  <c r="ID8"/>
  <c r="HN8"/>
  <c r="HM8"/>
  <c r="GW8"/>
  <c r="GV8"/>
  <c r="GF8"/>
  <c r="GE8"/>
  <c r="FO8"/>
  <c r="FN8"/>
  <c r="EX8"/>
  <c r="EW8"/>
  <c r="EG8"/>
  <c r="EF8"/>
  <c r="DP8"/>
  <c r="DO8"/>
  <c r="CY8"/>
  <c r="CX8"/>
  <c r="CH8"/>
  <c r="CG8"/>
  <c r="BQ8"/>
  <c r="BP8"/>
  <c r="AZ8"/>
  <c r="AY8"/>
  <c r="AH8"/>
  <c r="Q8"/>
  <c r="IV7"/>
  <c r="IU7"/>
  <c r="IE7"/>
  <c r="ID7"/>
  <c r="HN7"/>
  <c r="HM7"/>
  <c r="GW7"/>
  <c r="GV7"/>
  <c r="GF7"/>
  <c r="GE7"/>
  <c r="FO7"/>
  <c r="FN7"/>
  <c r="EX7"/>
  <c r="EW7"/>
  <c r="EG7"/>
  <c r="EF7"/>
  <c r="DP7"/>
  <c r="DO7"/>
  <c r="CY7"/>
  <c r="CX7"/>
  <c r="CH7"/>
  <c r="CG7"/>
  <c r="BQ7"/>
  <c r="BP7"/>
  <c r="AZ7"/>
  <c r="AY7"/>
  <c r="AH7"/>
  <c r="Q7"/>
  <c r="J7"/>
  <c r="H7"/>
  <c r="H47" s="1"/>
  <c r="G7"/>
  <c r="G47" s="1"/>
  <c r="F7"/>
  <c r="F47" s="1"/>
  <c r="E7"/>
  <c r="E9" s="1"/>
  <c r="E10" s="1"/>
  <c r="D7"/>
  <c r="D9" s="1"/>
  <c r="D10" s="1"/>
  <c r="C7"/>
  <c r="C47" s="1"/>
  <c r="D33" l="1"/>
  <c r="H33"/>
  <c r="M33"/>
  <c r="C35"/>
  <c r="G35"/>
  <c r="D38"/>
  <c r="H38"/>
  <c r="C33"/>
  <c r="G33"/>
  <c r="F9"/>
  <c r="F10" s="1"/>
  <c r="F33"/>
  <c r="J33"/>
  <c r="C9"/>
  <c r="C10" s="1"/>
  <c r="G9"/>
  <c r="G10" s="1"/>
  <c r="E47"/>
  <c r="D47"/>
</calcChain>
</file>

<file path=xl/sharedStrings.xml><?xml version="1.0" encoding="utf-8"?>
<sst xmlns="http://schemas.openxmlformats.org/spreadsheetml/2006/main" count="203" uniqueCount="126">
  <si>
    <t>Үзүүлэлт</t>
  </si>
  <si>
    <t>хэмжих нэгж</t>
  </si>
  <si>
    <t>АЙМГИЙН ДҮН</t>
  </si>
  <si>
    <t>АЙРАГ</t>
  </si>
  <si>
    <t>АЛТАНШИРЭЭ</t>
  </si>
  <si>
    <t>ДАЛАНЖАРГАЛАН</t>
  </si>
  <si>
    <t xml:space="preserve">ДЭЛГЭРЭХ </t>
  </si>
  <si>
    <t xml:space="preserve">ИХХЭТ </t>
  </si>
  <si>
    <t>ÌÀÍÄÀÕ</t>
  </si>
  <si>
    <t xml:space="preserve">МАНДАХ </t>
  </si>
  <si>
    <t>ªÐÃªÍ</t>
  </si>
  <si>
    <t xml:space="preserve">ӨРГӨН </t>
  </si>
  <si>
    <t xml:space="preserve">САЙХАНДУЛААН </t>
  </si>
  <si>
    <t xml:space="preserve">УЛААНБАДРАХ </t>
  </si>
  <si>
    <t xml:space="preserve">ХАТАНБУЛАГ </t>
  </si>
  <si>
    <t xml:space="preserve">ХӨВСГӨЛ </t>
  </si>
  <si>
    <t xml:space="preserve">ЭРДЭНЭ </t>
  </si>
  <si>
    <t xml:space="preserve">САЙНШАНД </t>
  </si>
  <si>
    <t xml:space="preserve">ЗАМЫН ҮҮД </t>
  </si>
  <si>
    <r>
      <t>2009</t>
    </r>
    <r>
      <rPr>
        <sz val="11"/>
        <rFont val="Calibri"/>
        <family val="2"/>
      </rPr>
      <t xml:space="preserve">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1010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1010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2000 2001 2002 2003 2004 2005 2006 2007 2008 2009 2010 2011 2012 2013 2014 2015 2016 </t>
    </r>
  </si>
  <si>
    <t>Байнгын хүн ам,( оны эцэст)</t>
  </si>
  <si>
    <t>тоо</t>
  </si>
  <si>
    <r>
      <t>2554</t>
    </r>
    <r>
      <rPr>
        <sz val="11"/>
        <rFont val="Calibri"/>
        <family val="2"/>
      </rPr>
      <t xml:space="preserve">2581 2584 2625 2639 =+'2014'!F5 =+'2015'!F5 1893 1881 1820 1837 1813 1755 1733 1733 1768 1781 1797 1820 1843 1847 =+'2014'!G5 =+'2015'!G5 2701 2542 2368 2252 2171 2135 2278 2259 2219 2176 2144 2131 2143 2116 =+'2014'!H5 =+'2015'!H5 1905 1896 1903 1836 1775 1715 1648 1623 1555 1528 1508 1544 1566 1565 =+'2014'!I5 =+'2015'!I5 2028 2015 2026 2039 1933 1837 1922 1917 1796 1816 1875 1916 1918 1921 =+'2014'!J5 =+'2015'!J5 1281 1310 1317 1320 1328 1319 1301 1228 1207 1217 1234 1189 1183 1233 =+'2014'!K5 =+'2015'!K5 1731 1761 1709 1678 1613 1580 1550 1530 1494 1543 1542 1542 1524 1482 =+'2014'!L5 =+'2015'!L5 3362 3135 3137 3120 3124 3090 3082 3096 3024 2985 3096 3062 3034 2972 =+'2014'!M5 =+'2015'!M5 1720 1658 1605 1571 1548 1542 1461 1467 1478 1531 1565 1587 1593 1584 =+'2014'!N5 =+'2015'!N5 2832 2697 2616 2623 2552 2512 2448 2373 2320 2395 2582 2573 2537 2364 =+'2014'!O5 =+'2015'!O5 18290 17279 18296 18646 18675 18272 19548 19013 19891 20480 21147 21175 21109 22011 =+'2014'!P5 =+'2015'!P5 5486 6253 6681 7112 7763 8353 9665 9808 11527 12823 13799 14473 14995 15863 =+'2014'!Q5 =+'2015'!Q5 2581 2584 2625 2639 =+'2014'!F5 =+'2015'!F5 1893 1881 1820 1837 1813 1755 1733 1733 1768 1781 1797 1820 1843 1847 =+'2014'!G5 =+'2015'!G5 2701 2542 2368 2252 2171 2135 2278 2259 2219 2176 2144 2131 2143 2116 =+'2014'!H5 =+'2015'!H5 1905 1896 1903 1836 1775 1715 1648 1623 1555 1528 1508 1544 1566 1565 =+'2014'!I5 =+'2015'!I5 2028 2015 2026 2039 1933 1837 1922 1917 1796 1816 1875 1916 1918 1921 =+'2014'!J5 =+'2015'!J5 1281 1310 1317 1320 1328 1319 1301 1228 1207 1217 1234 1189 1183 1233 =+'2014'!K5 =+'2015'!K5 1731 1761 1709 1678 1613 1580 1550 1530 1494 1543 1542 1542 1524 1482 =+'2014'!L5 =+'2015'!L5 3362 3135 3137 3120 3124 3090 3082 3096 3024 2985 3096 3062 3034 2972 =+'2014'!M5 =+'2015'!M5 1720 1658 1605 1571 1548 1542 1461 1467 1478 1531 1565 1587 1593 1584 =+'2014'!N5 =+'2015'!N5 2832 2697 2616 2623 2552 2512 2448 2373 2320 2395 2582 2573 2537 2364 =+'2014'!O5 =+'2015'!O5 18290 17279 18296 18646 18675 18272 19548 19013 19891 20480 21147 21175 21109 22011 =+'2014'!P5 =+'2015'!P5 5486 6253 6681 7112 7763 8353 9665 9808 11527 12823 13799 14473 14995 15863 =+'2014'!Q5 =+'2015'!Q5 </t>
    </r>
  </si>
  <si>
    <t>Төрсөн хүүхэд (1000 хүнд ногдох)</t>
  </si>
  <si>
    <r>
      <t>27.8</t>
    </r>
    <r>
      <rPr>
        <sz val="11"/>
        <rFont val="Calibri"/>
        <family val="2"/>
      </rPr>
      <t xml:space="preserve">20.6 24 27.6 21.3 =+'2014'!F6 =+'2015'!F6 32.2239830956154 25.518341307815 19.2307692307692 16.3309744148068 16.5471594043023 16 19.6191575302943 20.7732256203116 25.4524886877828 29.2 27.9 22.7 23.5 25.5 =+'2014'!G6 =+'2015'!G6 21.4735283228434 27.537372147915 13.0912162162162 21.7584369449378 26.2551819438047 20 25.4609306409131 20.3629924745463 22.0820189274448 25.7 18.5 23.9 23.9 25.8 =+'2014'!H6 =+'2015'!H6 23.0971128608924 21.0970464135021 19.4429847609038 25.0544662309368 23.6619718309859 16 21.2378640776699 22.181146025878 19.935691318328 22.9 21.7 19.7 21.2 21.7 =+'2014'!I6 =+'2015'!I6 25.1479289940828 26.302729528536 24.1855873642646 21.0887690044139 20.6932229694775 20 19.7710718002081 23.9958268127282 23.3853006681514 17.6 20.6 27.4 25 21.9 =+'2014'!J6 =+'2015'!J6 29.664324746292 27.4809160305343 25.0569476082005 18.9393939393939 22.5903614457831 16 19.2159877017679 21.1726384364821 25.6835128417564 19.7 27.7 30.5 26.1 28.1 =+'2014'!K6 =+'2015'!K6 17.3310225303293 15.3321976149915 21.6500877706261 14.8986889153754 19.2188468691878 18 19.3548387096774 20.9150326797386 14.7255689424364 23.3 20.1 22 22.8 20.6 =+'2014'!L6 =+'2015'!L6 23.7953599048186 30.622009569378 23.2706407395601 20.1923076923077 19.2061459667093 21 20.4412719013628 22.2868217054264 23.8095238095238 26.5 19.4 21.1 25.9 20.3 =+'2014'!M6 =+'2015'!M6 20.3488372093023 31.9662243667069 23.0529595015576 19.7326543602801 29.7157622739018 26 21.9028062970568 26.5848670756646 23.0040595399188 25.5 40.1 22.8 26.4 22 =+'2014'!N6 =+'2015'!N6 22.2457627118644 22.2469410456062 24.8470948012232 19.0621425848265 15.6739811912226 18 23.2843137254902 28.6557100716393 17.2413793103448 27.1 18.5 22.1 20 19.2 =+'2014'!O6 =+'2015'!O6 20.9404045926736 21.0660339139997 18.0913860953214 16.2501340770138 19.4912985274431 19 19.5927972171066 23.0894651028244 23.3271328741642 25.6 23 27.4 27.2 27.6 =+'2014'!P6 =+'2015'!P6 17.863652934743 19.9904046057892 18.7097739859302 18.2789651293588 19.1936107175061 20 22.2452146921883 25.6933115823817 24.2907955235534 23.9 24.9 25.5 28.6 27.4 =+'2014'!Q6 =+'2015'!Q6 20.6 24 27.6 21.3 =+'2014'!F6 =+'2015'!F6 32.2239830956154 25.518341307815 19.2307692307692 16.3309744148068 16.5471594043023 16 19.6191575302943 20.7732256203116 25.4524886877828 29.2 27.9 22.7 23.5 25.5 =+'2014'!G6 =+'2015'!G6 21.4735283228434 27.537372147915 13.0912162162162 21.7584369449378 26.2551819438047 20 25.4609306409131 20.3629924745463 22.0820189274448 25.7 18.5 23.9 23.9 25.8 =+'2014'!H6 =+'2015'!H6 23.0971128608924 21.0970464135021 19.4429847609038 25.0544662309368 23.6619718309859 16 21.2378640776699 22.181146025878 19.935691318328 22.9 21.7 19.7 21.2 21.7 =+'2014'!I6 =+'2015'!I6 25.1479289940828 26.302729528536 24.1855873642646 21.0887690044139 20.6932229694775 20 19.7710718002081 23.9958268127282 23.3853006681514 17.6 20.6 27.4 25 21.9 =+'2014'!J6 =+'2015'!J6 29.664324746292 27.4809160305343 25.0569476082005 18.9393939393939 22.5903614457831 16 19.2159877017679 21.1726384364821 25.6835128417564 19.7 27.7 30.5 26.1 28.1 =+'2014'!K6 =+'2015'!K6 17.3310225303293 15.3321976149915 21.6500877706261 14.8986889153754 19.2188468691878 18 19.3548387096774 20.9150326797386 14.7255689424364 23.3 20.1 22 22.8 20.6 =+'2014'!L6 =+'2015'!L6 23.7953599048186 30.622009569378 23.2706407395601 20.1923076923077 19.2061459667093 21 20.4412719013628 22.2868217054264 23.8095238095238 26.5 19.4 21.1 25.9 20.3 =+'2014'!M6 =+'2015'!M6 20.3488372093023 31.9662243667069 23.0529595015576 19.7326543602801 29.7157622739018 26 21.9028062970568 26.5848670756646 23.0040595399188 25.5 40.1 22.8 26.4 22 =+'2014'!N6 =+'2015'!N6 22.2457627118644 22.2469410456062 24.8470948012232 19.0621425848265 15.6739811912226 18 23.2843137254902 28.6557100716393 17.2413793103448 27.1 18.5 22.1 20 19.2 =+'2014'!O6 =+'2015'!O6 20.9404045926736 21.0660339139997 18.0913860953214 16.2501340770138 19.4912985274431 19 19.5927972171066 23.0894651028244 23.3271328741642 25.6 23 27.4 27.2 27.6 =+'2014'!P6 =+'2015'!P6 17.863652934743 19.9904046057892 18.7097739859302 18.2789651293588 19.1936107175061 20 22.2452146921883 25.6933115823817 24.2907955235534 23.9 24.9 25.5 28.6 27.4 =+'2014'!Q6 =+'2015'!Q6 </t>
    </r>
  </si>
  <si>
    <t>Нас барсан хүн   (1000 хүнд ногдох)</t>
  </si>
  <si>
    <r>
      <t>6</t>
    </r>
    <r>
      <rPr>
        <sz val="11"/>
        <rFont val="Calibri"/>
        <family val="2"/>
      </rPr>
      <t xml:space="preserve">6 4.6 5.8 7.2 =+'2014'!F7 =+'2015'!F7 5.81088219757 5.84795321637427 12.6373626373626 7.07675557974959 9.37672366243795 5 4.61627236006924 4.03923831506059 5.65610859728507 5 6 7.2 8.7 7 =+'2014'!G7 =+'2015'!G7 7.03443169196594 4.32730133752951 4.22297297297297 12.4333925399645 10.1335789958544 12 15.3643546971027 6.64010624169987 9.01306894997747 5 11 8.9 7.5 3.8 =+'2014'!H7 =+'2015'!H7 5.249343832021 7.91139240506329 6.30583289542827 5.99128540305011 8.45070422535211 5 9.70873786407767 6.77757239679606 9.0032154340836 8 7 7.9 3.2 3.8 =+'2014'!I7 =+'2015'!I7 6.41025641025641 4.46650124069479 8.39091806515301 4.90436488474742 6.20796689084325 7 6.76378772112383 2.08659363588941 3.34075723830735 4 7 5.3 3.7 4.7 =+'2014'!J7 =+'2015'!J7 4.68384074941452 8.3969465648855 4.55580865603645 4.54545454545454 9.03614457831325 9 9.99231360491929 4.88599348534202 6.62800331400166 7 7 4.1 7.6 2.5 =+'2014'!K7 =+'2015'!K7 6.35470826112074 5.11073253833049 6.43651258045641 7.15137067938021 5.57966522008679 6 3.2258064516129 3.92156862745098 10.0401606425703 6 8 7.1 5.2 5.3 =+'2014'!L7 =+'2015'!L7 8.3283759666865 5.74162679425837 7.33184571246414 5.76923076923077 4.48143405889885 4 5.19143413367943 4.84496124031008 5.29100529100529 5 5 4.5 7.5 4.3 =+'2014'!M7 =+'2015'!M7 8.13953488372093 3.01568154402895 3.73831775700935 6.3653723742839 5.81395348837209 3 8.2135523613963 6.13496932515337 6.765899864682 4 9 7 7.5 8.2 =+'2014'!N7 =+'2015'!N7 2.82485875706215 7.78642936596218 4.58715596330275 2.66869996187571 3.52664576802508 7 4.08496732026144 4.21407501053519 6.03448275862069 3 4 5.8 4.5 6.5 =+'2014'!O7 =+'2015'!O7 7.65445598687807 8.16019445569767 6.0122431132488 5.79212699774751 7.33601070950469 9 7.26417024759566 6.36406669121128 5.78150922527776 6 6 8.1 7.4 7.2 =+'2014'!P7 =+'2015'!P7 4.5570543200875 3.5183112106189 2.69420745397396 2.67154105736783 3.09158830349092 5 2.58665287118469 3.67047308319739 2.86284375813308 3 4 6.3 3.8 4.3 =+'2014'!Q7 =+'2015'!Q7 6 4.6 5.8 7.2 =+'2014'!F7 =+'2015'!F7 5.81088219757 5.84795321637427 12.6373626373626 7.07675557974959 9.37672366243795 5 4.61627236006924 4.03923831506059 5.65610859728507 5 6 7.2 8.7 7 =+'2014'!G7 =+'2015'!G7 7.03443169196594 4.32730133752951 4.22297297297297 12.4333925399645 10.1335789958544 12 15.3643546971027 6.64010624169987 9.01306894997747 5 11 8.9 7.5 3.8 =+'2014'!H7 =+'2015'!H7 5.249343832021 7.91139240506329 6.30583289542827 5.99128540305011 8.45070422535211 5 9.70873786407767 6.77757239679606 9.0032154340836 8 7 7.9 3.2 3.8 =+'2014'!I7 =+'2015'!I7 6.41025641025641 4.46650124069479 8.39091806515301 4.90436488474742 6.20796689084325 7 6.76378772112383 2.08659363588941 3.34075723830735 4 7 5.3 3.7 4.7 =+'2014'!J7 =+'2015'!J7 4.68384074941452 8.3969465648855 4.55580865603645 4.54545454545454 9.03614457831325 9 9.99231360491929 4.88599348534202 6.62800331400166 7 7 4.1 7.6 2.5 =+'2014'!K7 =+'2015'!K7 6.35470826112074 5.11073253833049 6.43651258045641 7.15137067938021 5.57966522008679 6 3.2258064516129 3.92156862745098 10.0401606425703 6 8 7.1 5.2 5.3 =+'2014'!L7 =+'2015'!L7 8.3283759666865 5.74162679425837 7.33184571246414 5.76923076923077 4.48143405889885 4 5.19143413367943 4.84496124031008 5.29100529100529 5 5 4.5 7.5 4.3 =+'2014'!M7 =+'2015'!M7 8.13953488372093 3.01568154402895 3.73831775700935 6.3653723742839 5.81395348837209 3 8.2135523613963 6.13496932515337 6.765899864682 4 9 7 7.5 8.2 =+'2014'!N7 =+'2015'!N7 2.82485875706215 7.78642936596218 4.58715596330275 2.66869996187571 3.52664576802508 7 4.08496732026144 4.21407501053519 6.03448275862069 3 4 5.8 4.5 6.5 =+'2014'!O7 =+'2015'!O7 7.65445598687807 8.16019445569767 6.0122431132488 5.79212699774751 7.33601070950469 9 7.26417024759566 6.36406669121128 5.78150922527776 6 6 8.1 7.4 7.2 =+'2014'!P7 =+'2015'!P7 4.5570543200875 3.5183112106189 2.69420745397396 2.67154105736783 3.09158830349092 5 2.58665287118469 3.67047308319739 2.86284375813308 3 4 6.3 3.8 4.3 =+'2014'!Q7 =+'2015'!Q7 </t>
    </r>
  </si>
  <si>
    <t>Цэвэр өсөлт (1000 хүнд ногдох)</t>
  </si>
  <si>
    <r>
      <t>=+BK8-BK9=+BL8-BL9 =+BM8-BM9 =+BN8-BN9 =+BO8-BO9 =+'2014'!F8 =+'2015'!F8 =+BS8-BS9 =+BT8-BT9 =+BU8-BU9 =+BV8-BV9 =+BW8-BW9 =+BX8-BX9 =+BY8-BY9 =+BZ8-BZ9 =+CA8-CA9 =+CB8-CB9 =+CC8-CC9 =+CD8-CD9 =+CE8-CE9 =+CF8-CF9 =+'2014'!G8 '2015'!</t>
    </r>
    <r>
      <rPr>
        <sz val="11"/>
        <rFont val="Calibri"/>
        <family val="2"/>
      </rPr>
      <t xml:space="preserve">=+BL8-BL9 =+BM8-BM9 =+BN8-BN9 =+BO8-BO9 =+'2014'!F8 =+'2015'!F8 =+BS8-BS9 =+BT8-BT9 =+BU8-BU9 =+BV8-BV9 =+BW8-BW9 =+BX8-BX9 =+BY8-BY9 =+BZ8-BZ9 =+CA8-CA9 =+CB8-CB9 =+CC8-CC9 =+CD8-CD9 =+CE8-CE9 =+CF8-CF9 =+'2014'!G8 =+'2015'!G8 =+CJ8-CJ9 =+CK8-CK9 =+CL8-CL9 =+CM8-CM9 =+CN8-CN9 =+CO8-CO9 =+CP8-CP9 =+CQ8-CQ9 =+CR8-CR9 =+CS8-CS9 =+CT8-CT9 =+CU8-CU9 =+CV8-CV9 =+CW8-CW9 =+'2014'!H8 =+'2015'!H8 =+DA8-DA9 =+DB8-DB9 =+DC8-DC9 =+DD8-DD9 =+DE8-DE9 =+DF8-DF9 =+DG8-DG9 =+DH8-DH9 =+DI8-DI9 =+DJ8-DJ9 =+DK8-DK9 =+DL8-DL9 =+DM8-DM9 =+DN8-DN9 =+'2014'!I8 =+'2015'!I8 =+DR8-DR9 =+DS8-DS9 =+DT8-DT9 =+DU8-DU9 =+DV8-DV9 =+DW8-DW9 =+DX8-DX9 =+DY8-DY9 =+DZ8-DZ9 =+EA8-EA9 =+EB8-EB9 =+EC8-EC9 =+ED8-ED9 =+EE8-EE9 =+'2014'!J8 =+'2015'!J8 =+EI8-EI9 =+EJ8-EJ9 =+EK8-EK9 =+EL8-EL9 =+EM8-EM9 =+EN8-EN9 =+EO8-EO9 =+EP8-EP9 =+EQ8-EQ9 =+ER8-ER9 =+ES8-ES9 =+ET8-ET9 =+EU8-EU9 =+EV8-EV9 =+'2014'!K8 =+'2015'!K8 =+EZ8-EZ9 =+FA8-FA9 =+FB8-FB9 =+FC8-FC9 =+FD8-FD9 =+FE8-FE9 =+FF8-FF9 =+FG8-FG9 =+FH8-FH9 =+FI8-FI9 =+FJ8-FJ9 =+FK8-FK9 =+FL8-FL9 =+FM8-FM9 =+'2014'!L8 =+'2015'!L8 =+FQ8-FQ9 =+FR8-FR9 =+FS8-FS9 =+FT8-FT9 =+FU8-FU9 =+FV8-FV9 =+FW8-FW9 =+FX8-FX9 =+FY8-FY9 =+FZ8-FZ9 =+GA8-GA9 =+GB8-GB9 =+GC8-GC9 =+GD8-GD9 =+'2014'!M8 =+'2015'!M8 =+GH8-GH9 =+GI8-GI9 =+GJ8-GJ9 =+GK8-GK9 =+GL8-GL9 =+GM8-GM9 =+GN8-GN9 =+GO8-GO9 =+GP8-GP9 =+GQ8-GQ9 =+GR8-GR9 =+GS8-GS9 =+GT8-GT9 =+GU8-GU9 =+'2014'!N8 =+'2015'!N8 =+GY8-GY9 =+GZ8-GZ9 =+HA8-HA9 =+HB8-HB9 =+HC8-HC9 =+HD8-HD9 =+HE8-HE9 =+HF8-HF9 =+HG8-HG9 =+HH8-HH9 =+HI8-HI9 =+HJ8-HJ9 =+HK8-HK9 =+HL8-HL9 =+'2014'!O8 =+'2015'!O8 =+HP8-HP9 =+HQ8-HQ9 =+HR8-HR9 =+HS8-HS9 =+HT8-HT9 =+HU8-HU9 =+HV8-HV9 =+HW8-HW9 =+HX8-HX9 =+HY8-HY9 =+HZ8-HZ9 =+IA8-IA9 =+IB8-IB9 =+IC8-IC9 =+'2014'!P8 =+'2015'!P8 =+IG8-IG9 =+IH8-IH9 =+II8-II9 =+IJ8-IJ9 =+IK8-IK9 =+IL8-IL9 =+IM8-IM9 =+IN8-IN9 =+IO8-IO9 =+IP8-IP9 =+IQ8-IQ9 =+IR8-IR9 =+IS8-IS9 =+IT8-IT9 =+'2014'!Q8 =+'2015'!Q8 </t>
    </r>
  </si>
  <si>
    <t>Өрхийн тоо (оны эцэст)</t>
  </si>
  <si>
    <r>
      <t>761</t>
    </r>
    <r>
      <rPr>
        <sz val="11"/>
        <rFont val="Calibri"/>
        <family val="2"/>
      </rPr>
      <t xml:space="preserve">827 817 833 851 =+'2014'!F9 =+'2015'!F9 426 447 433 444 438 445 454 463 467 469 486 496 497 504 =+'2014'!G9 =+'2015'!G9 687 647 589 577 594 657 654 680 683 739 728 790 691 668 =+'2014'!H9 =+'2015'!H9 483 455 452 439 429 428 433 427 434 427 421 455 472 481 =+'2014'!I9 =+'2015'!I9 510 512 511 542 516 475 532 521 445 550 572 584 581 598 =+'2014'!J9 =+'2015'!J9 321 345 340 342 345 355 356 335 372 366 374 371 363 387 =+'2014'!K9 =+'2015'!K9 410 428 417 423 413 408 416 433 439 490 473 491 472 472 =+'2014'!L9 =+'2015'!L9 770 765 764 778 785 783 807 846 862 871 917 976 908 908 =+'2014'!M9 =+'2015'!M9 413 386 378 386 375 380 392 404 413 437 442 452 458 460 =+'2014'!N9 =+'2015'!N9 623 672 660 683 661 684 674 659 656 688 739 739 696 674 =+'2014'!O9 =+'2015'!O9 4311 4202 4552 4851 4908 5121 5418 5465 5842 6008 6229 6513 6251 6529 =+'2014'!P9 =+'2015'!P9 1308 1559 1703 1852 2068 2344 2656 2910 3314 3864 4083 4173 4169 4499 =+'2014'!Q9 =+'2015'!Q9 827 817 833 851 =+'2014'!F9 =+'2015'!F9 426 447 433 444 438 445 454 463 467 469 486 496 497 504 =+'2014'!G9 =+'2015'!G9 687 647 589 577 594 657 654 680 683 739 728 790 691 668 =+'2014'!H9 =+'2015'!H9 483 455 452 439 429 428 433 427 434 427 421 455 472 481 =+'2014'!I9 =+'2015'!I9 510 512 511 542 516 475 532 521 445 550 572 584 581 598 =+'2014'!J9 =+'2015'!J9 321 345 340 342 345 355 356 335 372 366 374 371 363 387 =+'2014'!K9 =+'2015'!K9 410 428 417 423 413 408 416 433 439 490 473 491 472 472 =+'2014'!L9 =+'2015'!L9 770 765 764 778 785 783 807 846 862 871 917 976 908 908 =+'2014'!M9 =+'2015'!M9 413 386 378 386 375 380 392 404 413 437 442 452 458 460 =+'2014'!N9 =+'2015'!N9 623 672 660 683 661 684 674 659 656 688 739 739 696 674 =+'2014'!O9 =+'2015'!O9 4311 4202 4552 4851 4908 5121 5418 5465 5842 6008 6229 6513 6251 6529 =+'2014'!P9 =+'2015'!P9 1308 1559 1703 1852 2068 2344 2656 2910 3314 3864 4083 4173 4169 4499 =+'2014'!Q9 =+'2015'!Q9 </t>
    </r>
  </si>
  <si>
    <t>АТДО-той өрхийн тоо (оны эцэст)</t>
  </si>
  <si>
    <t>-</t>
  </si>
  <si>
    <t xml:space="preserve">89 90 =+'2014'!F10 =+'2015'!F10 13 21 =+'2014'!G10 =+'2015'!G10 133 96 =+'2014'!H10 =+'2015'!H10 74 64 =+'2014'!I10 =+'2015'!I10 21 12 =+'2014'!J10 =+'2015'!J10 32 18 =+'2014'!K10 =+'2015'!K10 6 5 =+'2014'!L10 =+'2015'!L10 71 76 =+'2014'!M10 =+'2015'!M10 56 38 =+'2014'!N10 =+'2015'!N10 30 23 =+'2014'!O10 =+'2015'!O10 661 599 =+'2014'!P10 =+'2015'!P10 188 162 =+'2014'!Q10 =+'2015'!Q10 89 90 =+'2014'!F10 =+'2015'!F10 13 21 =+'2014'!G10 =+'2015'!G10 133 96 =+'2014'!H10 =+'2015'!H10 74 64 =+'2014'!I10 =+'2015'!I10 21 12 =+'2014'!J10 =+'2015'!J10 32 18 =+'2014'!K10 =+'2015'!K10 6 5 =+'2014'!L10 =+'2015'!L10 71 76 =+'2014'!M10 =+'2015'!M10 56 38 =+'2014'!N10 =+'2015'!N10 30 23 =+'2014'!O10 =+'2015'!O10 661 599 =+'2014'!P10 =+'2015'!P10 188 162 =+'2014'!Q10 =+'2015'!Q10 </t>
  </si>
  <si>
    <t>АТДО-той өрхийн  эзлэх хувь</t>
  </si>
  <si>
    <t>Хөдөлмөрийн насны хүн ам</t>
  </si>
  <si>
    <r>
      <t>1602</t>
    </r>
    <r>
      <rPr>
        <sz val="11"/>
        <rFont val="Calibri"/>
        <family val="2"/>
      </rPr>
      <t xml:space="preserve">1643 1590 1673 1694 =+'2014'!F12 =+'2015'!F12 1036 1081 1034 1077 1082 1060 1059 1078 1086 1140 1131 1114 1155 1152 =+'2014'!G12 =+'2015'!G12 1474 1482 1457 1423 1385 1360 1458 1454 1421 1423 1393 1341 1380 1354 =+'2014'!H12 =+'2015'!H12 984 1015 1037 1021 1015 1024 983 1005 971 990 970 976 1046 1049 =+'2014'!I12 =+'2015'!I12 1120 1121 1159 1179 1130 1107 1226 1213 1151 1201 1243 1232 1254 1244 =+'2014'!J12 =+'2015'!J12 675 709 723 728 738 762 770 743 731 774 789 735 767 795 =+'2014'!K12 =+'2015'!K12 947 1041 1025 1030 968 998 952 945 943 1001 1019 979 1003 970 =+'2014'!L12 =+'2015'!L12 1876 1691 1713 1746 1791 1808 1859 1881 1842 1897 1973 1894 1933 1913 =+'2014'!M12 =+'2015'!M12 904 919 934 942 932 944 914 894 907 969 992 979 1010 992 =+'2014'!N12 =+'2015'!N12 1620 1530 1528 1542 1522 1553 1534 1509 1483 1559 1758 1675 1681 1535 =+'2014'!O12 =+'2015'!O12 10615 10264 11231 11709 11900 11691 12803 12329 13005 13778 14298 13876 14002 14314 =+'2014'!P12 =+'2015'!P12 3203 3764 4166 4386 4826 5317 6176 6428 7623 8747 9492 9655 10155 10658 =+'2014'!Q12 =+'2015'!Q12 11367 1643 1590 1673 1694 =+'2014'!F12 =+'2015'!F12 1036 1081 1034 1077 1082 1060 1059 1078 1086 1140 1131 1114 1155 1152 =+'2014'!G12 =+'2015'!G12 1474 1482 1457 1423 1385 1360 1458 1454 1421 1423 1393 1341 1380 1354 =+'2014'!H12 =+'2015'!H12 984 1015 1037 1021 1015 1024 983 1005 971 990 970 976 1046 1049 =+'2014'!I12 =+'2015'!I12 1120 1121 1159 1179 1130 1107 1226 1213 1151 1201 1243 1232 1254 1244 =+'2014'!J12 =+'2015'!J12 675 709 723 728 738 762 770 743 731 774 789 735 767 795 =+'2014'!K12 =+'2015'!K12 947 1041 1025 1030 968 998 952 945 943 1001 1019 979 1003 970 =+'2014'!L12 =+'2015'!L12 1876 1691 1713 1746 1791 1808 1859 1881 1842 1897 1973 1894 1933 1913 =+'2014'!M12 =+'2015'!M12 904 919 934 942 932 944 914 894 907 969 992 979 1010 992 =+'2014'!N12 =+'2015'!N12 1620 1530 1528 1542 1522 1553 1534 1509 1483 1559 1758 1675 1681 1535 =+'2014'!O12 =+'2015'!O12 10615 10264 11231 11709 11900 11691 12803 12329 13005 13778 14298 13876 14002 14314 =+'2014'!P12 =+'2015'!P12 3203 3764 4166 4386 4826 5317 6176 6428 7623 8747 9492 9655 10155 10658 =+'2014'!Q12 =+'2015'!Q12 11367 </t>
    </r>
  </si>
  <si>
    <t>Ажилгүйчүүдийн тоо (оны эцэст)</t>
  </si>
  <si>
    <r>
      <t>10</t>
    </r>
    <r>
      <rPr>
        <sz val="11"/>
        <rFont val="Calibri"/>
        <family val="2"/>
      </rPr>
      <t xml:space="preserve">10 65 20 37 =+'2014'!F13 =+'2015'!F13 23 26 11 9 13 22 26 21 6 5 46 38 59 25 =+'2014'!G13 =+'2015'!G13 52 19 16 11 1 13 2 8 14 8 3 16 28 23 =+'2014'!H13 =+'2015'!H13 13 13 0 11 2 6 4 4 2 4 5 21 47 16 =+'2014'!I13 =+'2015'!I13 34 34 3 4 1 11 12 11 2 20 11 21 3 65 =+'2014'!J13 =+'2015'!J13 5 5 9 4 4 9 10 8 1 8 8 8 5 37 =+'2014'!K13 =+'2015'!K13 6 4 11 30 7 10 1 3 3 7 20 31 26 29 =+'2014'!L13 =+'2015'!L13 16 28 30 16 10 11 10 4 1 8 7 26 12 46 =+'2014'!M13 =+'2015'!M13 7 8 13 8 3 8 7 2 2 5 14 34 45 54 =+'2014'!N13 =+'2015'!N13 2 5 1 32 4 14 1 24 21 10 11 18 4 35 =+'2014'!O13 =+'2015'!O13 261 283 257 266 234 259 83 230 164 328 396 245 483 668 =+'2014'!P13 =+'2015'!P13 84 20 21 18 19 17 54 82 100 56 112 130 142 =+'2014'!Q13 =+'2015'!Q13 247 10 65 20 37 =+'2014'!F13 =+'2015'!F13 23 26 11 9 13 22 26 21 6 5 46 38 59 25 =+'2014'!G13 =+'2015'!G13 52 19 16 11 1 13 2 8 14 8 3 16 28 23 =+'2014'!H13 =+'2015'!H13 13 13 0 11 2 6 4 4 2 4 5 21 47 16 =+'2014'!I13 =+'2015'!I13 34 34 3 4 1 11 12 11 2 20 11 21 3 65 =+'2014'!J13 =+'2015'!J13 5 5 9 4 4 9 10 8 1 8 8 8 5 37 =+'2014'!K13 =+'2015'!K13 6 4 11 30 7 10 1 3 3 7 20 31 26 29 =+'2014'!L13 =+'2015'!L13 16 28 30 16 10 11 10 4 1 8 7 26 12 46 =+'2014'!M13 =+'2015'!M13 7 8 13 8 3 8 7 2 2 5 14 34 45 54 =+'2014'!N13 =+'2015'!N13 2 5 1 32 4 14 1 24 21 10 11 18 4 35 =+'2014'!O13 =+'2015'!O13 261 283 257 266 234 259 83 230 164 328 396 245 483 668 =+'2014'!P13 =+'2015'!P13 84 20 21 18 19 17 54 82 100 56 112 130 142 =+'2014'!Q13 =+'2015'!Q13 247 </t>
    </r>
  </si>
  <si>
    <t>Хөдөлмөр эрхэлж  буй  хүн ам</t>
  </si>
  <si>
    <r>
      <t>750</t>
    </r>
    <r>
      <rPr>
        <sz val="11"/>
        <rFont val="Calibri"/>
        <family val="2"/>
      </rPr>
      <t xml:space="preserve">906 954 970 982 =+'2014'!F14 =+'2015'!F14 857 849 835 923 896 886 795 801 875 882 915 946 887 895 =+'2014'!G14 =+'2015'!G14 862 908 917 712 710 719 756 741 670 687 728 718 724 735 =+'2014'!H14 =+'2015'!H14 902 896 872 883 922 905 870 760 718 675 665 645 729 742 =+'2014'!I14 =+'2015'!I14 798 807 826 856 784 744 693 673 617 599 693 720 690 624 =+'2014'!J14 =+'2015'!J14 626 640 647 629 619 558 481 511 577 485 505 512 559 560 =+'2014'!K14 =+'2015'!K14 899 949 929 939 863 840 777 685 687 732 723 789 759 767 =+'2014'!L14 =+'2015'!L14 1523 1504 1509 1429 1570 1619 1578 1626 1420 1386 1519 1405 1554 1566 =+'2014'!M14 =+'2015'!M14 745 833 841 807 855 731 739 664 636 756 667 756 762 727 =+'2014'!N14 =+'2015'!N14 1125 1029 1019 1029 1005 1009 972 963 943 936 1164 1110 1214 1139 =+'2014'!O14 =+'2015'!O14 4113 4891 5272 5282 5450 5089 5235 4987 5412 5600 5864 6223 6875 7334 =+'2014'!P14 =+'2015'!P14 1927 2301 2638 2828 3030 3497 3714 4422 4969 5168 5579 5914 6255 7724 =+'2014'!Q14 =+'2015'!Q14 7381 906 954 970 982 =+'2014'!F14 =+'2015'!F14 857 849 835 923 896 886 795 801 875 882 915 946 887 895 =+'2014'!G14 =+'2015'!G14 862 908 917 712 710 719 756 741 670 687 728 718 724 735 =+'2014'!H14 =+'2015'!H14 902 896 872 883 922 905 870 760 718 675 665 645 729 742 =+'2014'!I14 =+'2015'!I14 798 807 826 856 784 744 693 673 617 599 693 720 690 624 =+'2014'!J14 =+'2015'!J14 626 640 647 629 619 558 481 511 577 485 505 512 559 560 =+'2014'!K14 =+'2015'!K14 899 949 929 939 863 840 777 685 687 732 723 789 759 767 =+'2014'!L14 =+'2015'!L14 1523 1504 1509 1429 1570 1619 1578 1626 1420 1386 1519 1405 1554 1566 =+'2014'!M14 =+'2015'!M14 745 833 841 807 855 731 739 664 636 756 667 756 762 727 =+'2014'!N14 =+'2015'!N14 1125 1029 1019 1029 1005 1009 972 963 943 936 1164 1110 1214 1139 =+'2014'!O14 =+'2015'!O14 4113 4891 5272 5282 5450 5089 5235 4987 5412 5600 5864 6223 6875 7334 =+'2014'!P14 =+'2015'!P14 1927 2301 2638 2828 3030 3497 3714 4422 4969 5168 5579 5914 6255 7724 =+'2014'!Q14 =+'2015'!Q14 7381 </t>
    </r>
  </si>
  <si>
    <t>Үүнээс малчдын тоо (хөдөлмөрийн насны)</t>
  </si>
  <si>
    <r>
      <t>436</t>
    </r>
    <r>
      <rPr>
        <sz val="11"/>
        <rFont val="Calibri"/>
        <family val="2"/>
      </rPr>
      <t xml:space="preserve">480 568 485 517 =+'2014'!F15 =+'2015'!F15 562 557 630 726 702 705 669 659 673 662 700 716 755 732 =+'2014'!G15 =+'2015'!G15 680 542 626 434 443 448 504 433 350 313 334 332 346 361 =+'2014'!H15 =+'2015'!H15 821 773 788 765 797 774 737 611 546 533 515 509 530 538 =+'2014'!I15 =+'2015'!I15 564 459 489 503 469 419 364 362 351 363 371 375 385 394 =+'2014'!J15 =+'2015'!J15 537 563 558 555 542 475 377 426 412 437 395 399 415 462 =+'2014'!K15 =+'2015'!K15 802 701 755 743 607 615 548 558 626 571 590 574 536 547 =+'2014'!L15 =+'2015'!L15 1251 1188 1104 1037 1160 1091 1148 1228 1217 1160 1114 1011 1025 974 =+'2014'!M15 =+'2015'!M15 476 692 718 686 758 632 638 392 543 635 608 580 548 539 =+'2014'!N15 =+'2015'!N15 678 581 637 568 567 444 418 448 414 424 413 432 455 449 =+'2014'!O15 =+'2015'!O15 795 519 548 569 495 393 267 224 323 304 295 314 336 366 =+'2014'!P15 =+'2015'!P15 27 31 14 19 80 85 50 86 75 71 83 86 155 104 =+'2014'!Q15 =+'2015'!Q15 201 480 568 485 517 =+'2014'!F15 =+'2015'!F15 562 557 630 726 702 705 669 659 673 662 700 716 755 732 =+'2014'!G15 =+'2015'!G15 680 542 626 434 443 448 504 433 350 313 334 332 346 361 =+'2014'!H15 =+'2015'!H15 821 773 788 765 797 774 737 611 546 533 515 509 530 538 =+'2014'!I15 =+'2015'!I15 564 459 489 503 469 419 364 362 351 363 371 375 385 394 =+'2014'!J15 =+'2015'!J15 537 563 558 555 542 475 377 426 412 437 395 399 415 462 =+'2014'!K15 =+'2015'!K15 802 701 755 743 607 615 548 558 626 571 590 574 536 547 =+'2014'!L15 =+'2015'!L15 1251 1188 1104 1037 1160 1091 1148 1228 1217 1160 1114 1011 1025 974 =+'2014'!M15 =+'2015'!M15 476 692 718 686 758 632 638 392 543 635 608 580 548 539 =+'2014'!N15 =+'2015'!N15 678 581 637 568 567 444 418 448 414 424 413 432 455 449 =+'2014'!O15 =+'2015'!O15 795 519 548 569 495 393 267 224 323 304 295 314 336 366 =+'2014'!P15 =+'2015'!P15 27 31 14 19 80 85 50 86 75 71 83 86 155 104 =+'2014'!Q15 =+'2015'!Q15 201 </t>
    </r>
  </si>
  <si>
    <t xml:space="preserve">Малчин өрхийн тоо. Үүнээс: </t>
  </si>
  <si>
    <r>
      <t>289</t>
    </r>
    <r>
      <rPr>
        <sz val="11"/>
        <rFont val="Calibri"/>
        <family val="2"/>
      </rPr>
      <t xml:space="preserve">273 302 293 304 =+'2014'!F16 =+'2015'!F16 311 329 323 336 341 372 304 307 308 285 324 344 348 358 =+'2014'!G16 =+'2015'!G16 250 277 209 205 205 217 205 204 171 169 174 182 184 199 =+'2014'!H16 =+'2015'!H16 347 343 348 328 316 252 280 274 254 260 247 256 266 282 =+'2014'!I16 =+'2015'!I16 240 237 243 233 255 199 282 168 166 179 184 198 201 204 =+'2014'!J16 =+'2015'!J16 257 272 274 281 282 296 220 200 189 210 209 211 220 244 =+'2014'!K16 =+'2015'!K16 325 319 308 316 303 294 288 295 308 294 303 295 293 300 =+'2014'!L16 =+'2015'!L16 499 477 494 570 509 486 523 553 549 565 560 501 535 516 =+'2014'!M16 =+'2015'!M16 337 272 259 278 260 259 275 298 263 276 295 274 258 260 =+'2014'!N16 =+'2015'!N16 279 265 262 269 247 239 196 199 190 197 207 222 234 241 =+'2014'!O16 =+'2015'!O16 396 346 291 335 295 207 99 112 134 145 139 172 184 199 =+'2014'!P16 =+'2015'!P16 12 16 14 24 21 40 37 33 31 35 41 44 46 51 =+'2014'!Q16 =+'2015'!Q16 273 302 293 304 =+'2014'!F16 =+'2015'!F16 311 329 323 336 341 372 304 307 308 285 324 344 348 358 =+'2014'!G16 =+'2015'!G16 250 277 209 205 205 217 205 204 171 169 174 182 184 199 =+'2014'!H16 =+'2015'!H16 347 343 348 328 316 252 280 274 254 260 247 256 266 282 =+'2014'!I16 =+'2015'!I16 240 237 243 233 255 199 282 168 166 179 184 198 201 204 =+'2014'!J16 =+'2015'!J16 257 272 274 281 282 296 220 200 189 210 209 211 220 244 =+'2014'!K16 =+'2015'!K16 325 319 308 316 303 294 288 295 308 294 303 295 293 300 =+'2014'!L16 =+'2015'!L16 499 477 494 570 509 486 523 553 549 565 560 501 535 516 =+'2014'!M16 =+'2015'!M16 337 272 259 278 260 259 275 298 263 276 295 274 258 260 =+'2014'!N16 =+'2015'!N16 279 265 262 269 247 239 196 199 190 197 207 222 234 241 =+'2014'!O16 =+'2015'!O16 396 346 291 335 295 207 99 112 134 145 139 172 184 199 =+'2014'!P16 =+'2015'!P16 12 16 14 24 21 40 37 33 31 35 41 44 46 51 =+'2014'!Q16 =+'2015'!Q16 </t>
    </r>
  </si>
  <si>
    <t xml:space="preserve">            Цахилгаан гэрэлтэй</t>
  </si>
  <si>
    <r>
      <t>130</t>
    </r>
    <r>
      <rPr>
        <sz val="11"/>
        <rFont val="Calibri"/>
        <family val="2"/>
      </rPr>
      <t xml:space="preserve">203 247 235 249 =+'2014'!F17 =+'2015'!F17 35 25 49 80 128 143 157 247 275 199 342 244 282 265 =+'2014'!G17 =+'2015'!G17 31 36 40 44 65 122 125 114 143 127 122 138 144 147 =+'2014'!H17 =+'2015'!H17 39 51 60 72 97 115 149 161 184 188 221 240 216 231 =+'2014'!I17 =+'2015'!I17 37 31 41 55 72 110 71 100 151 127 155 188 149 183 =+'2014'!J17 =+'2015'!J17 53 76 95 100 135 96 105 113 80 159 157 165 211 =+'2014'!K17 =+'2015'!K17 46 83 77 81 94 108 149 173 161 173 243 250 246 234 =+'2014'!L17 =+'2015'!L17 96 109 115 139 139 170 209 245 395 324 427 483 391 393 =+'2014'!M17 =+'2015'!M17 63 74 80 144 115 196 127 149 298 165 310 242 190 210 =+'2014'!N17 =+'2015'!N17 24 48 34 38 47 84 83 117 119 124 124 175 197 220 =+'2014'!O17 =+'2015'!O17 44 44 51 55 63 58 58 58 101 121 118 184 149 166 =+'2014'!P17 =+'2015'!P17 3 8 10 15 16 18 10 17 30 42 41 35 27 2 =+'2014'!Q17 =+'2015'!Q17 203 247 235 249 =+'2014'!F17 =+'2015'!F17 35 25 49 80 128 143 157 247 275 199 342 244 282 265 =+'2014'!G17 =+'2015'!G17 31 36 40 44 65 122 125 114 143 127 122 138 144 147 =+'2014'!H17 =+'2015'!H17 39 51 60 72 97 115 149 161 184 188 221 240 216 231 =+'2014'!I17 =+'2015'!I17 37 31 41 55 72 110 71 100 151 127 155 188 149 183 =+'2014'!J17 =+'2015'!J17 53 76 95 100 135 96 105 113 80 159 157 165 211 =+'2014'!K17 =+'2015'!K17 46 83 77 81 94 108 149 173 161 173 243 250 246 234 =+'2014'!L17 =+'2015'!L17 96 109 115 139 139 170 209 245 395 324 427 483 391 393 =+'2014'!M17 =+'2015'!M17 63 74 80 144 115 196 127 149 298 165 310 242 190 210 =+'2014'!N17 =+'2015'!N17 24 48 34 38 47 84 83 117 119 124 124 175 197 220 =+'2014'!O17 =+'2015'!O17 44 44 51 55 63 58 58 58 101 121 118 184 149 166 =+'2014'!P17 =+'2015'!P17 3 8 10 15 16 18 10 17 30 42 41 35 27 2 =+'2014'!Q17 =+'2015'!Q17 </t>
    </r>
  </si>
  <si>
    <t xml:space="preserve">            Телевизортой</t>
  </si>
  <si>
    <r>
      <t>79</t>
    </r>
    <r>
      <rPr>
        <sz val="11"/>
        <rFont val="Calibri"/>
        <family val="2"/>
      </rPr>
      <t xml:space="preserve">121 171 207 174 =+'2014'!F18 =+'2015'!F18 18 19 48 70 119 134 151 156 178 148 335 240 284 277 =+'2014'!G18 =+'2015'!G18 26 29 21 24 179 108 105 94 106 108 100 119 136 142 =+'2014'!H18 =+'2015'!H18 34 47 54 68 97 115 124 141 176 153 167 185 206 217 =+'2014'!I18 =+'2015'!I18 12 21 30 39 58 99 94 63 74 77 96 130 128 165 =+'2014'!J18 =+'2015'!J18 19 54 77 80 100 84 78 76 46 107 133 152 194 =+'2014'!K18 =+'2015'!K18 54 83 67 75 78 85 93 123 103 99 170 183 209 219 =+'2014'!L18 =+'2015'!L18 76 101 102 212 279 299 166 153 365 238 304 316 367 335 =+'2014'!M18 =+'2015'!M18 114 79 80 65 98 160 111 123 247 170 267 173 164 191 =+'2014'!N18 =+'2015'!N18 20 29 18 21 31 45 33 18 25 38 38 98 127 179 =+'2014'!O18 =+'2015'!O18 45 45 44 40 37 48 41 32 54 92 69 136 114 135 =+'2014'!P18 =+'2015'!P18 3 5 5 15 14 16 10 10 15 26 32 31 25 2 =+'2014'!Q18 =+'2015'!Q18 121 171 207 174 =+'2014'!F18 =+'2015'!F18 18 19 48 70 119 134 151 156 178 148 335 240 284 277 =+'2014'!G18 =+'2015'!G18 26 29 21 24 179 108 105 94 106 108 100 119 136 142 =+'2014'!H18 =+'2015'!H18 34 47 54 68 97 115 124 141 176 153 167 185 206 217 =+'2014'!I18 =+'2015'!I18 12 21 30 39 58 99 94 63 74 77 96 130 128 165 =+'2014'!J18 =+'2015'!J18 19 54 77 80 100 84 78 76 46 107 133 152 194 =+'2014'!K18 =+'2015'!K18 54 83 67 75 78 85 93 123 103 99 170 183 209 219 =+'2014'!L18 =+'2015'!L18 76 101 102 212 279 299 166 153 365 238 304 316 367 335 =+'2014'!M18 =+'2015'!M18 114 79 80 65 98 160 111 123 247 170 267 173 164 191 =+'2014'!N18 =+'2015'!N18 20 29 18 21 31 45 33 18 25 38 38 98 127 179 =+'2014'!O18 =+'2015'!O18 45 45 44 40 37 48 41 32 54 92 69 136 114 135 =+'2014'!P18 =+'2015'!P18 3 5 5 15 14 16 10 10 15 26 32 31 25 2 =+'2014'!Q18 =+'2015'!Q18 </t>
    </r>
  </si>
  <si>
    <t xml:space="preserve">            Автомашинтай</t>
  </si>
  <si>
    <r>
      <t>72</t>
    </r>
    <r>
      <rPr>
        <sz val="11"/>
        <rFont val="Calibri"/>
        <family val="2"/>
      </rPr>
      <t xml:space="preserve">74 120 117 130 =+'2014'!F19 =+'2015'!F19 24 31 36 36 65 63 57 81 79 78 141 139 217 223 =+'2014'!G19 =+'2015'!G19 16 19 20 22 68 42 33 49 42 53 48 59 53 84 =+'2014'!H19 =+'2015'!H19 26 48 36 33 56 49 48 46 67 58 70 77 96 108 =+'2014'!I19 =+'2015'!I19 17 20 28 27 29 43 35 38 40 40 48 72 77 106 =+'2014'!J19 =+'2015'!J19 26 39 43 40 60 72 51 76 64 56 79 108 140 147 =+'2014'!K19 =+'2015'!K19 60 47 47 40 37 43 45 47 56 79 93 108 108 136 =+'2014'!L19 =+'2015'!L19 92 83 96 107 121 116 76 79 185 140 197 207 196 195 =+'2014'!M19 =+'2015'!M19 73 38 37 38 37 54 44 54 85 96 121 116 101 147 =+'2014'!N19 =+'2015'!N19 23 23 27 26 32 44 33 35 35 31 31 49 90 78 =+'2014'!O19 =+'2015'!O19 24 31 25 27 32 35 17 25 37 29 35 59 69 98 =+'2014'!P19 =+'2015'!P19 2 3 3 4 8 8 6 7 4 6 6 14 14 3 =+'2014'!Q19 =+'2015'!Q19 74 120 117 130 =+'2014'!F19 =+'2015'!F19 24 31 36 36 65 63 57 81 79 78 141 139 217 223 =+'2014'!G19 =+'2015'!G19 16 19 20 22 68 42 33 49 42 53 48 59 53 84 =+'2014'!H19 =+'2015'!H19 26 48 36 33 56 49 48 46 67 58 70 77 96 108 =+'2014'!I19 =+'2015'!I19 17 20 28 27 29 43 35 38 40 40 48 72 77 106 =+'2014'!J19 =+'2015'!J19 26 39 43 40 60 72 51 76 64 56 79 108 140 147 =+'2014'!K19 =+'2015'!K19 60 47 47 40 37 43 45 47 56 79 93 108 108 136 =+'2014'!L19 =+'2015'!L19 92 83 96 107 121 116 76 79 185 140 197 207 196 195 =+'2014'!M19 =+'2015'!M19 73 38 37 38 37 54 44 54 85 96 121 116 101 147 =+'2014'!N19 =+'2015'!N19 23 23 27 26 32 44 33 35 35 31 31 49 90 78 =+'2014'!O19 =+'2015'!O19 24 31 25 27 32 35 17 25 37 29 35 59 69 98 =+'2014'!P19 =+'2015'!P19 2 3 3 4 8 8 6 7 4 6 6 14 14 3 =+'2014'!Q19 =+'2015'!Q19 </t>
    </r>
  </si>
  <si>
    <t xml:space="preserve">            Мотоциклтэй</t>
  </si>
  <si>
    <r>
      <t>64</t>
    </r>
    <r>
      <rPr>
        <sz val="11"/>
        <rFont val="Calibri"/>
        <family val="2"/>
      </rPr>
      <t xml:space="preserve">114 130 80 108 =+'2014'!F20 =+'2015'!F20 90 127 121 130 114 128 144 178 160 131 174 78 220 147 =+'2014'!G20 =+'2015'!G20 24 43 47 48 61 70 67 78 58 74 78 95 37 90 =+'2014'!H20 =+'2015'!H20 94 141 125 120 140 172 142 166 140 157 172 171 174 163 =+'2014'!I20 =+'2015'!I20 39 74 71 74 79 70 57 57 52 65 85 83 85 119 =+'2014'!J20 =+'2015'!J20 114 112 106 90 129 68 73 92 63 70 125 68 86 123 =+'2014'!K20 =+'2015'!K20 92 67 44 62 72 44 70 85 71 60 76 118 112 84 =+'2014'!L20 =+'2015'!L20 115 105 116 88 80 166 167 121 217 162 305 287 260 256 =+'2014'!M20 =+'2015'!M20 109 89 55 69 75 120 127 136 159 122 192 174 139 194 =+'2014'!N20 =+'2015'!N20 80 95 80 80 66 55 67 70 67 66 66 98 109 130 =+'2014'!O20 =+'2015'!O20 65 59 53 58 63 58 33 41 67 89 88 121 121 141 =+'2014'!P20 =+'2015'!P20 4 3 3 2 1 1 7 10 10 29 16 20 11 1 =+'2014'!Q20 =+'2015'!Q20 114 130 80 108 =+'2014'!F20 =+'2015'!F20 90 127 121 130 114 128 144 178 160 131 174 78 220 147 =+'2014'!G20 =+'2015'!G20 24 43 47 48 61 70 67 78 58 74 78 95 37 90 =+'2014'!H20 =+'2015'!H20 94 141 125 120 140 172 142 166 140 157 172 171 174 163 =+'2014'!I20 =+'2015'!I20 39 74 71 74 79 70 57 57 52 65 85 83 85 119 =+'2014'!J20 =+'2015'!J20 114 112 106 90 129 68 73 92 63 70 125 68 86 123 =+'2014'!K20 =+'2015'!K20 92 67 44 62 72 44 70 85 71 60 76 118 112 84 =+'2014'!L20 =+'2015'!L20 115 105 116 88 80 166 167 121 217 162 305 287 260 256 =+'2014'!M20 =+'2015'!M20 109 89 55 69 75 120 127 136 159 122 192 174 139 194 =+'2014'!N20 =+'2015'!N20 80 95 80 80 66 55 67 70 67 66 66 98 109 130 =+'2014'!O20 =+'2015'!O20 65 59 53 58 63 58 33 41 67 89 88 121 121 141 =+'2014'!P20 =+'2015'!P20 4 3 3 2 1 1 7 10 10 29 16 20 11 1 =+'2014'!Q20 =+'2015'!Q20 </t>
    </r>
  </si>
  <si>
    <t xml:space="preserve">            Трактортой</t>
  </si>
  <si>
    <r>
      <t>1</t>
    </r>
    <r>
      <rPr>
        <sz val="11"/>
        <rFont val="Calibri"/>
        <family val="2"/>
      </rPr>
      <t xml:space="preserve">3 2 2 0 =+'2014'!F21 =+'2015'!F21 4 7 5 3 3 0 0 2 0 0 1 =+'2014'!G21 =+'2015'!G21 5 4 4 4 3 4 3 1 1 0 1 2 1 =+'2014'!H21 =+'2015'!H21 1 4 4 3 1 0 1 1 0 0 0 1 =+'2014'!I21 =+'2015'!I21 3 5 5 4 4 2 3 2 2 0 0 0 0 =+'2014'!J21 =+'2015'!J21 2 4 3 2 1 1 1 1 0 0 0 1 =+'2014'!K21 =+'2015'!K21 1 2 2 2 1 0 1 0 0 =+'2014'!L21 =+'2015'!L21 5 5 3 4 3 1 2 0 0 2 2 =+'2014'!M21 =+'2015'!M21 3 3 2 2 1 2 2 2 0 0 0 1 =+'2014'!N21 =+'2015'!N21 4 2 5 6 6 6 5 7 7 5 5 3 3 4 =+'2014'!O21 =+'2015'!O21 2 1 1 2 2 1 0 0 4 2 =+'2014'!P21 =+'2015'!P21 1 0 1 0 0 =+'2014'!Q21 =+'2015'!Q21 3 2 2 0 =+'2014'!F21 =+'2015'!F21 4 7 5 3 3 0 0 2 0 0 1 =+'2014'!G21 =+'2015'!G21 5 4 4 4 3 4 3 1 1 0 1 2 1 =+'2014'!H21 =+'2015'!H21 1 4 4 3 1 0 1 1 0 0 0 1 =+'2014'!I21 =+'2015'!I21 3 5 5 4 4 2 3 2 2 0 0 0 0 =+'2014'!J21 =+'2015'!J21 2 4 3 2 1 1 1 1 0 0 0 1 =+'2014'!K21 =+'2015'!K21 1 2 2 2 1 0 1 0 0 =+'2014'!L21 =+'2015'!L21 5 5 3 4 3 1 2 0 0 2 2 =+'2014'!M21 =+'2015'!M21 3 3 2 2 1 2 2 2 0 0 0 1 =+'2014'!N21 =+'2015'!N21 4 2 5 6 6 6 5 7 7 5 5 3 3 4 =+'2014'!O21 =+'2015'!O21 2 1 1 2 2 1 0 0 4 2 =+'2014'!P21 =+'2015'!P21 1 0 1 0 0 =+'2014'!Q21 =+'2015'!Q21 </t>
    </r>
  </si>
  <si>
    <t xml:space="preserve">           Гар утастай </t>
  </si>
  <si>
    <r>
      <t>0</t>
    </r>
    <r>
      <rPr>
        <sz val="11"/>
        <rFont val="Calibri"/>
        <family val="2"/>
      </rPr>
      <t xml:space="preserve">0 0 0 208 =+'2014'!F22 =+'2015'!F22 283 =+'2014'!G22 =+'2015'!G22 145 =+'2014'!H22 =+'2015'!H22 224 =+'2014'!I22 =+'2015'!I22 177 =+'2014'!J22 =+'2015'!J22 228 =+'2014'!K22 =+'2015'!K22 265 =+'2014'!L22 =+'2015'!L22 309 =+'2014'!M22 =+'2015'!M22 212 =+'2014'!N22 =+'2015'!N22 212 =+'2014'!O22 =+'2015'!O22 167 =+'2014'!P22 =+'2015'!P22 2 =+'2014'!Q22 =+'2015'!Q22 0 0 0 208 =+'2014'!F22 =+'2015'!F22 283 =+'2014'!G22 =+'2015'!G22 145 =+'2014'!H22 =+'2015'!H22 224 =+'2014'!I22 =+'2015'!I22 177 =+'2014'!J22 =+'2015'!J22 228 =+'2014'!K22 =+'2015'!K22 265 =+'2014'!L22 =+'2015'!L22 309 =+'2014'!M22 =+'2015'!M22 212 =+'2014'!N22 =+'2015'!N22 212 =+'2014'!O22 =+'2015'!O22 167 =+'2014'!P22 =+'2015'!P22 2 =+'2014'!Q22 =+'2015'!Q22 </t>
    </r>
  </si>
  <si>
    <t>Малын тоо</t>
  </si>
  <si>
    <r>
      <t>82179</t>
    </r>
    <r>
      <rPr>
        <sz val="11"/>
        <rFont val="Calibri"/>
        <family val="2"/>
      </rPr>
      <t xml:space="preserve">82383 93764 107607 =+BO26+BO27+BO28+BO29+BO30 =+'2014'!F23 =+'2015'!F23 94733 67137 71141 82940 85501 86246 81461 94540 103649 119738 127110 135202 147084 =+CF26+CF27+CF28+CF29+CF30 =+'2014'!G23 =+'2015'!G23 67173 59689 57412 62463 67007 75570 62448 65734 63918 66984 72498 85288 95211 =+CW26+CW27+CW28+CW29+CW30 =+'2014'!H23 =+'2015'!H23 69870 64483 71015 65902 74108 64549 47033 53018 58763 69634 64857 76834 89900 =+DN26+DN27+DN28+DN29+DN30 =+'2014'!I23 =+'2015'!I23 85292 67049 67494 74582 77812 55928 36660 40089 48319 59054 67421 77924 83705 =+EE26+EE27+EE28+EE29+EE30 =+'2014'!J23 =+'2015'!J23 63321 66043 65615 71508 79396 64331 37084 41230 50811 62800 63362 74544 87204 =+EV26+EV27+EV28+EV29+EV30 =+'2014'!K23 =+'2015'!K23 84990 68015 55846 63739 72569 77231 57655 67399 80341 91160 86978 96670 100904 =+FM26+FM27+FM28+FM29+FM30 =+'2014'!L23 =+'2015'!L23 102175 80013 86924 103366 122830 132460 116372 139308 160106 184778 148972 169717 182289 =+GD26+GD27+GD28+GD29+GD30 =+'2014'!M23 =+'2015'!M23 67980 48025 46727 53663 63537 69012 48646 58673 72320 85388 72320 84029 92173 =+GU26+GU27+GU28+GU29+GU30 =+'2014'!N23 =+'2015'!N23 80283 71138 52506 60340 66509 63418 33374 36407 44557 53087 60612 69003 69176 =+HL26+HL27+HL28+HL29+HL30 =+'2014'!O23 =+'2015'!O23 64110 56979 55623 65284 66798 40910 18517 25040 36629 49321 52418 60795 68141 =+IC26+IC27+IC28+IC29+IC30 =+'2014'!P23 =+'2015'!P23 10378 8104 3361 5026 6967 10372 8249 10932 14000 18664 19921 21984 22273 =+IT26+IT27+IT28+IT29+IT30 =+'2014'!Q23 =+'2015'!Q23 82383 93764 107607 =+BO26+BO27+BO28+BO29+BO30 =+'2014'!F23 =+'2015'!F23 94733 67137 71141 82940 85501 86246 81461 94540 103649 119738 127110 135202 147084 =+CF26+CF27+CF28+CF29+CF30 =+'2014'!G23 =+'2015'!G23 67173 59689 57412 62463 67007 75570 62448 65734 63918 66984 72498 85288 95211 =+CW26+CW27+CW28+CW29+CW30 =+'2014'!H23 =+'2015'!H23 69870 64483 71015 65902 74108 64549 47033 53018 58763 69634 64857 76834 89900 =+DN26+DN27+DN28+DN29+DN30 =+'2014'!I23 =+'2015'!I23 85292 67049 67494 74582 77812 55928 36660 40089 48319 59054 67421 77924 83705 =+EE26+EE27+EE28+EE29+EE30 =+'2014'!J23 =+'2015'!J23 63321 66043 65615 71508 79396 64331 37084 41230 50811 62800 63362 74544 87204 =+EV26+EV27+EV28+EV29+EV30 =+'2014'!K23 =+'2015'!K23 84990 68015 55846 63739 72569 77231 57655 67399 80341 91160 86978 96670 100904 =+FM26+FM27+FM28+FM29+FM30 =+'2014'!L23 =+'2015'!L23 102175 80013 86924 103366 122830 132460 116372 139308 160106 184778 148972 169717 182289 =+GD26+GD27+GD28+GD29+GD30 =+'2014'!M23 =+'2015'!M23 67980 48025 46727 53663 63537 69012 48646 58673 72320 85388 72320 84029 92173 =+GU26+GU27+GU28+GU29+GU30 =+'2014'!N23 =+'2015'!N23 80283 71138 52506 60340 66509 63418 33374 36407 44557 53087 60612 69003 69176 =+HL26+HL27+HL28+HL29+HL30 =+'2014'!O23 =+'2015'!O23 64110 56979 55623 65284 66798 40910 18517 25040 36629 49321 52418 60795 68141 =+IC26+IC27+IC28+IC29+IC30 =+'2014'!P23 =+'2015'!P23 10378 8104 3361 5026 6967 10372 8249 10932 14000 18664 19921 21984 22273 =+IT26+IT27+IT28+IT29+IT30 =+'2014'!Q23 =+'2015'!Q23 </t>
    </r>
  </si>
  <si>
    <t xml:space="preserve">             Тэмээ</t>
  </si>
  <si>
    <r>
      <t>493</t>
    </r>
    <r>
      <rPr>
        <sz val="11"/>
        <rFont val="Calibri"/>
        <family val="2"/>
      </rPr>
      <t xml:space="preserve">511 540 578 677 =+'2014'!F24 =+'2015'!F24 1122 1111 1096 1171 1253 1150 1082 1117 1101 1175 1201 1249 1299 1300 =+'2014'!G24 =+'2015'!G24 381 374 332 322 316 309 267 191 135 139 152 157 166 180 =+'2014'!H24 =+'2015'!H24 4608 4541 4478 4480 4430 4611 4388 4093 4052 3899 4116 4383 4673 5133 =+'2014'!I24 =+'2015'!I24 1365 1309 1324 1348 1368 1151 889 830 858 894 985 1048 1090 1093 =+'2014'!J24 =+'2015'!J24 2498 2467 2551 2721 2737 2570 2042 1882 1998 2103 2315 2726 2875 3156 =+'2014'!K24 =+'2015'!K24 3614 3229 3101 3036 3070 3023 3046 3038 3142 3271 3474 3719 3871 3940 =+'2014'!L24 =+'2015'!L24 5365 4714 4718 4903 5075 5023 4865 4959 5071 5366 5707 6137 6378 6413 =+'2014'!M24 =+'2015'!M24 3484 3197 3327 3262 3414 3307 3262 2978 3123 3201 3326 3387 3658 3816 =+'2014'!N24 =+'2015'!N24 2336 2230 2168 2212 2335 2294 1761 1596 1694 1754 1909 2035 2114 2186 =+'2014'!O24 =+'2015'!O24 1676 1694 1923 2235 2380 1917 1284 1304 1451 1618 2087 2123 2302 2482 =+'2014'!P24 =+'2015'!P24 136 144 168 172 198 321 305 380 432 559 664 714 781 833 =+'2014'!Q24 =+'2015'!Q24 511 540 578 677 =+'2014'!F24 =+'2015'!F24 1122 1111 1096 1171 1253 1150 1082 1117 1101 1175 1201 1249 1299 1300 =+'2014'!G24 =+'2015'!G24 381 374 332 322 316 309 267 191 135 139 152 157 166 180 =+'2014'!H24 =+'2015'!H24 4608 4541 4478 4480 4430 4611 4388 4093 4052 3899 4116 4383 4673 5133 =+'2014'!I24 =+'2015'!I24 1365 1309 1324 1348 1368 1151 889 830 858 894 985 1048 1090 1093 =+'2014'!J24 =+'2015'!J24 2498 2467 2551 2721 2737 2570 2042 1882 1998 2103 2315 2726 2875 3156 =+'2014'!K24 =+'2015'!K24 3614 3229 3101 3036 3070 3023 3046 3038 3142 3271 3474 3719 3871 3940 =+'2014'!L24 =+'2015'!L24 5365 4714 4718 4903 5075 5023 4865 4959 5071 5366 5707 6137 6378 6413 =+'2014'!M24 =+'2015'!M24 3484 3197 3327 3262 3414 3307 3262 2978 3123 3201 3326 3387 3658 3816 =+'2014'!N24 =+'2015'!N24 2336 2230 2168 2212 2335 2294 1761 1596 1694 1754 1909 2035 2114 2186 =+'2014'!O24 =+'2015'!O24 1676 1694 1923 2235 2380 1917 1284 1304 1451 1618 2087 2123 2302 2482 =+'2014'!P24 =+'2015'!P24 136 144 168 172 198 321 305 380 432 559 664 714 781 833 =+'2014'!Q24 =+'2015'!Q24 </t>
    </r>
  </si>
  <si>
    <t xml:space="preserve">              Адуу</t>
  </si>
  <si>
    <r>
      <t>4657</t>
    </r>
    <r>
      <rPr>
        <sz val="11"/>
        <rFont val="Calibri"/>
        <family val="2"/>
      </rPr>
      <t xml:space="preserve">4353 4909 5635 6651 =+'2014'!F25 =+'2015'!F25 12992 7461 8061 9251 9407 8851 7615 8322 8714 9780 10845 11388 12633 13643 =+'2014'!G25 =+'2015'!G25 7536 4661 4808 5221 5482 5801 4958 4672 3659 3558 3770 4322 5049 5851 =+'2014'!H25 =+'2015'!H25 6946 5931 5875 5067 5379 4302 3095 3062 2959 3277 3423 3996 4636 5410 =+'2014'!I25 =+'2015'!I25 9247 6655 6141 6746 6874 5081 3514 3613 4192 4978 5631 6385 6844 7629 =+'2014'!J25 =+'2015'!J25 7462 7277 6502 7089 7534 5458 3171 3265 3711 4294 4651 5052 5869 6945 =+'2014'!K25 =+'2015'!K25 8725 6239 4151 4813 5313 5610 4939 5424 5968 6533 7058 7780 8425 9355 =+'2014'!L25 =+'2015'!L25 9451 5878 5975 6698 7486 7731 6415 7056 8002 8934 9374 10838 11798 12393 =+'2014'!M25 =+'2015'!M25 8689 4637 4173 4633 5104 5322 3871 4339 5043 6077 6376 7257 7633 8402 =+'2014'!N25 =+'2015'!N25 10520 8334 5114 6178 6641 6027 4026 4115 4787 5696 6558 7220 7530 8406 =+'2014'!O25 =+'2015'!O25 5120 4116 4039 4691 4620 2639 1422 1806 2299 3159 3346 3963 4559 5237 =+'2014'!P25 =+'2015'!P25 1366 1130 332 605 707 1145 832 970 1135 1447 1600 1933 2060 2260 =+'2014'!Q25 =+'2015'!Q25 4353 4909 5635 6651 =+'2014'!F25 =+'2015'!F25 12992 7461 8061 9251 9407 8851 7615 8322 8714 9780 10845 11388 12633 13643 =+'2014'!G25 =+'2015'!G25 7536 4661 4808 5221 5482 5801 4958 4672 3659 3558 3770 4322 5049 5851 =+'2014'!H25 =+'2015'!H25 6946 5931 5875 5067 5379 4302 3095 3062 2959 3277 3423 3996 4636 5410 =+'2014'!I25 =+'2015'!I25 9247 6655 6141 6746 6874 5081 3514 3613 4192 4978 5631 6385 6844 7629 =+'2014'!J25 =+'2015'!J25 7462 7277 6502 7089 7534 5458 3171 3265 3711 4294 4651 5052 5869 6945 =+'2014'!K25 =+'2015'!K25 8725 6239 4151 4813 5313 5610 4939 5424 5968 6533 7058 7780 8425 9355 =+'2014'!L25 =+'2015'!L25 9451 5878 5975 6698 7486 7731 6415 7056 8002 8934 9374 10838 11798 12393 =+'2014'!M25 =+'2015'!M25 8689 4637 4173 4633 5104 5322 3871 4339 5043 6077 6376 7257 7633 8402 =+'2014'!N25 =+'2015'!N25 10520 8334 5114 6178 6641 6027 4026 4115 4787 5696 6558 7220 7530 8406 =+'2014'!O25 =+'2015'!O25 5120 4116 4039 4691 4620 2639 1422 1806 2299 3159 3346 3963 4559 5237 =+'2014'!P25 =+'2015'!P25 1366 1130 332 605 707 1145 832 970 1135 1447 1600 1933 2060 2260 =+'2014'!Q25 =+'2015'!Q25 </t>
    </r>
  </si>
  <si>
    <t xml:space="preserve">              Үхэр</t>
  </si>
  <si>
    <r>
      <t>2398</t>
    </r>
    <r>
      <rPr>
        <sz val="11"/>
        <rFont val="Calibri"/>
        <family val="2"/>
      </rPr>
      <t xml:space="preserve">2474 2987 3528 4457 =+'2014'!F26 =+'2015'!F26 9681 3002 3167 3930 4189 3929 3743 4228 4721 5650 6155 6854 7543 8252 =+'2014'!G26 =+'2015'!G26 7071 2672 2521 2828 3273 3697 3057 3003 2866 2986 3320 3641 4252 5074 =+'2014'!H26 =+'2015'!H26 3320 2386 2520 2440 2812 2488 761 733 772 928 991 1249 1441 1719 =+'2014'!I26 =+'2015'!I26 8489 4218 3766 4606 4847 2889 1644 1862 2204 2782 3212 3651 3886 4443 =+'2014'!J26 =+'2015'!J26 5051 4459 4097 4561 5023 3246 807 859 1090 1392 1486 1819 2250 2683 =+'2014'!K26 =+'2015'!K26 5394 3593 2037 2562 3095 3514 2259 2689 3063 3505 3444 3684 3799 4356 =+'2014'!L26 =+'2015'!L26 7222 3637 3908 4910 6035 6557 5622 6245 7375 8566 6925 7433 8023 10002 =+'2014'!M26 =+'2015'!M26 4448 2564 2284 2733 3347 3709 1771 1899 2256 2673 2440 2612 2681 3042 =+'2014'!N26 =+'2015'!N26 9548 7249 3749 4593 4767 4031 1354 1447 1759 2252 2471 2857 3096 3682 =+'2014'!O26 =+'2015'!O26 5508 3343 2738 3455 3479 1594 569 846 1126 1488 1662 2033 2284 2760 =+'2014'!P26 =+'2015'!P26 1273 983 211 290 397 522 398 473 615 841 945 1046 1031 1246 =+'2014'!Q26 =+'2015'!Q26 2474 2987 3528 4457 =+'2014'!F26 =+'2015'!F26 9681 3002 3167 3930 4189 3929 3743 4228 4721 5650 6155 6854 7543 8252 =+'2014'!G26 =+'2015'!G26 7071 2672 2521 2828 3273 3697 3057 3003 2866 2986 3320 3641 4252 5074 =+'2014'!H26 =+'2015'!H26 3320 2386 2520 2440 2812 2488 761 733 772 928 991 1249 1441 1719 =+'2014'!I26 =+'2015'!I26 8489 4218 3766 4606 4847 2889 1644 1862 2204 2782 3212 3651 3886 4443 =+'2014'!J26 =+'2015'!J26 5051 4459 4097 4561 5023 3246 807 859 1090 1392 1486 1819 2250 2683 =+'2014'!K26 =+'2015'!K26 5394 3593 2037 2562 3095 3514 2259 2689 3063 3505 3444 3684 3799 4356 =+'2014'!L26 =+'2015'!L26 7222 3637 3908 4910 6035 6557 5622 6245 7375 8566 6925 7433 8023 10002 =+'2014'!M26 =+'2015'!M26 4448 2564 2284 2733 3347 3709 1771 1899 2256 2673 2440 2612 2681 3042 =+'2014'!N26 =+'2015'!N26 9548 7249 3749 4593 4767 4031 1354 1447 1759 2252 2471 2857 3096 3682 =+'2014'!O26 =+'2015'!O26 5508 3343 2738 3455 3479 1594 569 846 1126 1488 1662 2033 2284 2760 =+'2014'!P26 =+'2015'!P26 1273 983 211 290 397 522 398 473 615 841 945 1046 1031 1246 =+'2014'!Q26 =+'2015'!Q26 </t>
    </r>
  </si>
  <si>
    <t xml:space="preserve">             Хонь</t>
  </si>
  <si>
    <r>
      <t>41563</t>
    </r>
    <r>
      <rPr>
        <sz val="11"/>
        <rFont val="Calibri"/>
        <family val="2"/>
      </rPr>
      <t xml:space="preserve">40775 45002 51862 61479 =+'2014'!F27 =+'2015'!F27 47382 36386 34280 36435 38524 40184 38830 44160 48848 57114 62316 65624 72001 78975 =+'2014'!G27 =+'2015'!G27 36869 35729 31655 31291 31697 34509 28274 29160 29120 30927 34438 40084 45530 53710 =+'2014'!H27 =+'2015'!H27 27942 23963 25293 23217 23936 20808 14752 15513 17425 20829 21234 24862 29020 34741 =+'2014'!I27 =+'2015'!I27 40581 32325 31415 32542 33735 25870 17109 17392 20519 24557 27911 31948 35296 41462 =+'2014'!J27 =+'2015'!J27 24317 24667 23341 24065 26525 22194 14312 15332 18458 23563 24593 29043 34616 41314 =+'2014'!K27 =+'2015'!K27 31304 23267 19086 20416 23076 24799 18712 21880 25938 30346 30451 33586 34608 39020 =+'2014'!L27 =+'2015'!L27 37106 26524 26980 29818 35091 38379 33786 39539 45234 52731 45609 52762 56682 62460 =+'2014'!M27 =+'2015'!M27 24268 14948 13484 14595 16897 18608 13305 15657 19112 23454 21905 26067 28973 33746 =+'2014'!N27 =+'2015'!N27 31209 27316 20268 20970 22756 21778 11510 12162 14147 16624 19331 22143 23271 27020 =+'2014'!O27 =+'2015'!O27 24051 22049 20072 21712 22241 14869 7151 9367 13298 17903 19351 22854 26112 29509 =+'2014'!P27 =+'2015'!P27 3488 2539 1041 1412 1870 2908 2650 3554 4817 6234 6866 7387 7808 8475 =+'2014'!Q27 =+'2015'!Q27 40775 45002 51862 61479 =+'2014'!F27 =+'2015'!F27 47382 36386 34280 36435 38524 40184 38830 44160 48848 57114 62316 65624 72001 78975 =+'2014'!G27 =+'2015'!G27 36869 35729 31655 31291 31697 34509 28274 29160 29120 30927 34438 40084 45530 53710 =+'2014'!H27 =+'2015'!H27 27942 23963 25293 23217 23936 20808 14752 15513 17425 20829 21234 24862 29020 34741 =+'2014'!I27 =+'2015'!I27 40581 32325 31415 32542 33735 25870 17109 17392 20519 24557 27911 31948 35296 41462 =+'2014'!J27 =+'2015'!J27 24317 24667 23341 24065 26525 22194 14312 15332 18458 23563 24593 29043 34616 41314 =+'2014'!K27 =+'2015'!K27 31304 23267 19086 20416 23076 24799 18712 21880 25938 30346 30451 33586 34608 39020 =+'2014'!L27 =+'2015'!L27 37106 26524 26980 29818 35091 38379 33786 39539 45234 52731 45609 52762 56682 62460 =+'2014'!M27 =+'2015'!M27 24268 14948 13484 14595 16897 18608 13305 15657 19112 23454 21905 26067 28973 33746 =+'2014'!N27 =+'2015'!N27 31209 27316 20268 20970 22756 21778 11510 12162 14147 16624 19331 22143 23271 27020 =+'2014'!O27 =+'2015'!O27 24051 22049 20072 21712 22241 14869 7151 9367 13298 17903 19351 22854 26112 29509 =+'2014'!P27 =+'2015'!P27 3488 2539 1041 1412 1870 2908 2650 3554 4817 6234 6866 7387 7808 8475 =+'2014'!Q27 =+'2015'!Q27 </t>
    </r>
  </si>
  <si>
    <t xml:space="preserve">             Ямаа</t>
  </si>
  <si>
    <r>
      <t>33068</t>
    </r>
    <r>
      <rPr>
        <sz val="11"/>
        <rFont val="Calibri"/>
        <family val="2"/>
      </rPr>
      <t xml:space="preserve">34270 40326 46004 52987 =+'2014'!F28 =+'2015'!F28 23556 19177 24537 32153 32128 32132 30191 36713 40265 46019 46593 50087 53608 57377 =+'2014'!G28 =+'2015'!G28 15316 16253 18096 22801 26239 31254 25892 28708 28138 29374 30818 37084 40214 45724 =+'2014'!H28 =+'2015'!H28 27054 27662 32849 30698 37551 32340 24037 29617 33555 40701 35093 42344 50130 58176 =+'2014'!I28 =+'2015'!I28 25610 22542 24848 29340 30988 20937 13504 16392 20546 25843 29682 34892 36589 42175 =+'2014'!J28 =+'2015'!J28 23993 27173 29124 33072 37577 30863 16752 19892 25554 31448 30317 35904 41594 48997 =+'2014'!K28 =+'2015'!K28 35953 31687 27471 32912 38015 40285 28699 34368 42230 47505 42551 47901 50201 56866 =+'2014'!L28 =+'2015'!L28 43031 39260 45343 57037 69143 74770 65684 81509 94424 109181 81357 92547 99408 110321 =+'2014'!M28 =+'2015'!M28 27091 22679 23459 28440 34775 38066 26437 33800 42786 49983 38273 44706 49228 58375 =+'2014'!N28 =+'2015'!N28 26670 26009 21207 26387 30010 29288 14723 17087 22170 26761 30343 34748 33165 37410 =+'2014'!O28 =+'2015'!O28 27755 25777 26851 33191 34078 19891 8091 11717 18455 25153 25972 29822 32884 37458 =+'2014'!P28 =+'2015'!P28 4115 3308 1609 2547 3795 5476 4064 5555 7001 9583 9846 10904 10593 12352 =+'2014'!Q28 =+'2015'!Q28 34270 40326 46004 52987 =+'2014'!F28 =+'2015'!F28 23556 19177 24537 32153 32128 32132 30191 36713 40265 46019 46593 50087 53608 57377 =+'2014'!G28 =+'2015'!G28 15316 16253 18096 22801 26239 31254 25892 28708 28138 29374 30818 37084 40214 45724 =+'2014'!H28 =+'2015'!H28 27054 27662 32849 30698 37551 32340 24037 29617 33555 40701 35093 42344 50130 58176 =+'2014'!I28 =+'2015'!I28 25610 22542 24848 29340 30988 20937 13504 16392 20546 25843 29682 34892 36589 42175 =+'2014'!J28 =+'2015'!J28 23993 27173 29124 33072 37577 30863 16752 19892 25554 31448 30317 35904 41594 48997 =+'2014'!K28 =+'2015'!K28 35953 31687 27471 32912 38015 40285 28699 34368 42230 47505 42551 47901 50201 56866 =+'2014'!L28 =+'2015'!L28 43031 39260 45343 57037 69143 74770 65684 81509 94424 109181 81357 92547 99408 110321 =+'2014'!M28 =+'2015'!M28 27091 22679 23459 28440 34775 38066 26437 33800 42786 49983 38273 44706 49228 58375 =+'2014'!N28 =+'2015'!N28 26670 26009 21207 26387 30010 29288 14723 17087 22170 26761 30343 34748 33165 37410 =+'2014'!O28 =+'2015'!O28 27755 25777 26851 33191 34078 19891 8091 11717 18455 25153 25972 29822 32884 37458 =+'2014'!P28 =+'2015'!P28 4115 3308 1609 2547 3795 5476 4064 5555 7001 9583 9846 10904 10593 12352 =+'2014'!Q28 =+'2015'!Q28 </t>
    </r>
  </si>
  <si>
    <t>Хээлтэгч малын тоо</t>
  </si>
  <si>
    <r>
      <t>34840</t>
    </r>
    <r>
      <rPr>
        <sz val="11"/>
        <rFont val="Calibri"/>
        <family val="2"/>
      </rPr>
      <t xml:space="preserve">35915 39384 45025 53041 =+'2014'!F29 =+'2015'!F29 41688 29565 30456 34538 36268 37370 36157 38672 45354 52062 54016 58988 64305 69255 =+'2014'!G29 =+'2015'!G29 29604 26276 26718 28238 29873 34435 29997 28649 29348 30786 32597 37521 42308 50273 =+'2014'!H29 =+'2015'!H29 30481 26632 28471 27816 27462 27009 22036 20266 24132 27018 28195 30402 36035 41514 =+'2014'!I29 =+'2015'!I29 36416 29575 28484 30975 32161 25303 17873 16854 20444 25056 28685 33373 36681 40798 =+'2014'!J29 =+'2015'!J29 25994 26030 26547 28338 30386 25249 17999 16697 20712 25218 26613 29435 34411 41258 =+'2014'!K29 =+'2015'!K29 36736 27084 23841 24408 27600 30492 27842 25948 31666 36276 37581 38573 41672 45399 =+'2014'!L29 =+'2015'!L29 48127 35456 35678 39600 48075 53879 54123 54419 64582 74934 71068 68466 77875 81083 =+'2014'!M29 =+'2015'!M29 31148 20454 18927 20568 24707 27835 23526 22676 28237 33514 32712 32828 37806 41847 =+'2014'!N29 =+'2015'!N29 34432 29078 23087 23394 25549 26080 17083 15506 17271 21674 24285 28027 29879 31493 =+'2014'!O29 =+'2015'!O29 28790 25952 24755 27383 27815 18901 10191 10980 15588 21357 23247 25986 30112 32980 =+'2014'!P29 =+'2015'!P29 4532 3625 1520 2070 2872 4423 3880 4517 5572 7961 8157 9134 10051 10369 =+'2014'!Q29 =+'2015'!Q29 35915 39384 45025 53041 =+'2014'!F29 =+'2015'!F29 41688 29565 30456 34538 36268 37370 36157 38672 45354 52062 54016 58988 64305 69255 =+'2014'!G29 =+'2015'!G29 29604 26276 26718 28238 29873 34435 29997 28649 29348 30786 32597 37521 42308 50273 =+'2014'!H29 =+'2015'!H29 30481 26632 28471 27816 27462 27009 22036 20266 24132 27018 28195 30402 36035 41514 =+'2014'!I29 =+'2015'!I29 36416 29575 28484 30975 32161 25303 17873 16854 20444 25056 28685 33373 36681 40798 =+'2014'!J29 =+'2015'!J29 25994 26030 26547 28338 30386 25249 17999 16697 20712 25218 26613 29435 34411 41258 =+'2014'!K29 =+'2015'!K29 36736 27084 23841 24408 27600 30492 27842 25948 31666 36276 37581 38573 41672 45399 =+'2014'!L29 =+'2015'!L29 48127 35456 35678 39600 48075 53879 54123 54419 64582 74934 71068 68466 77875 81083 =+'2014'!M29 =+'2015'!M29 31148 20454 18927 20568 24707 27835 23526 22676 28237 33514 32712 32828 37806 41847 =+'2014'!N29 =+'2015'!N29 34432 29078 23087 23394 25549 26080 17083 15506 17271 21674 24285 28027 29879 31493 =+'2014'!O29 =+'2015'!O29 28790 25952 24755 27383 27815 18901 10191 10980 15588 21357 23247 25986 30112 32980 =+'2014'!P29 =+'2015'!P29 4532 3625 1520 2070 2872 4423 3880 4517 5572 7961 8157 9134 10051 10369 =+'2014'!Q29 =+'2015'!Q29 </t>
    </r>
  </si>
  <si>
    <t>Бойжуулсан төл</t>
  </si>
  <si>
    <r>
      <t>23178</t>
    </r>
    <r>
      <rPr>
        <sz val="11"/>
        <rFont val="Calibri"/>
        <family val="2"/>
      </rPr>
      <t xml:space="preserve">24795 30848 32398 43746 =+'2014'!F30 =+'2015'!F30 33350 17892 22346 28093 27208 24891 22201 29197 31358 38489 40564 43845 26687 53473 =+'2014'!G30 =+'2015'!G30 20734 18775 20665 23599 23926 28699 23567 22078 18687 22190 24024 28590 27848 37916 =+'2014'!H30 =+'2015'!H30 13495 16127 19625 15047 24386 13516 4784 16776 15494 21881 15118 23477 36648 31358 =+'2014'!I30 =+'2015'!I30 25807 16593 18386 23847 23944 12686 5753 12450 15426 19600 21379 24485 44759 35020 =+'2014'!J30 =+'2015'!J30 16772 18672 17148 21154 24658 15677 3394 13856 16456 20664 18043 25321 28242 34532 =+'2014'!K30 =+'2015'!K30 15179 14479 10372 19864 21300 22670 6394 21620 25012 28742 20999 28468 42195 36286 =+'2014'!L30 =+'2015'!L30 10816 12223 21445 31729 34775 32223 16249 42308 44909 55636 18669 53791 6617 56614 =+'2014'!M30 =+'2015'!M30 9176 8352 10981 17086 20284 18494 4065 19573 22988 25962 11838 24673 22565 32276 =+'2014'!N30 =+'2015'!N30 18801 18160 9559 20241 22188 17124 2881 11294 15988 17514 22683 22183 18474 26407 =+'2014'!O30 =+'2015'!O30 18913 15626 15513 22098 21271 17359 2890 8156 12826 16135 14453 19953 21636 26343 =+'2014'!P30 =+'2015'!P30 1769 1847 193 1542 2308 2190 1459 3678 4220 5524 5558 8225 26109 7986 =+'2014'!Q30 =+'2015'!Q30 24795 30848 32398 43746 =+'2014'!F30 =+'2015'!F30 33350 17892 22346 28093 27208 24891 22201 29197 31358 38489 40564 43845 26687 53473 =+'2014'!G30 =+'2015'!G30 20734 18775 20665 23599 23926 28699 23567 22078 18687 22190 24024 28590 27848 37916 =+'2014'!H30 =+'2015'!H30 13495 16127 19625 15047 24386 13516 4784 16776 15494 21881 15118 23477 36648 31358 =+'2014'!I30 =+'2015'!I30 25807 16593 18386 23847 23944 12686 5753 12450 15426 19600 21379 24485 44759 35020 =+'2014'!J30 =+'2015'!J30 16772 18672 17148 21154 24658 15677 3394 13856 16456 20664 18043 25321 28242 34532 =+'2014'!K30 =+'2015'!K30 15179 14479 10372 19864 21300 22670 6394 21620 25012 28742 20999 28468 42195 36286 =+'2014'!L30 =+'2015'!L30 10816 12223 21445 31729 34775 32223 16249 42308 44909 55636 18669 53791 6617 56614 =+'2014'!M30 =+'2015'!M30 9176 8352 10981 17086 20284 18494 4065 19573 22988 25962 11838 24673 22565 32276 =+'2014'!N30 =+'2015'!N30 18801 18160 9559 20241 22188 17124 2881 11294 15988 17514 22683 22183 18474 26407 =+'2014'!O30 =+'2015'!O30 18913 15626 15513 22098 21271 17359 2890 8156 12826 16135 14453 19953 21636 26343 =+'2014'!P30 =+'2015'!P30 1769 1847 193 1542 2308 2190 1459 3678 4220 5524 5558 8225 26109 7986 =+'2014'!Q30 =+'2015'!Q30 </t>
    </r>
  </si>
  <si>
    <t>100 эхээс бойжуулсан төл</t>
  </si>
  <si>
    <r>
      <t>67</t>
    </r>
    <r>
      <rPr>
        <sz val="11"/>
        <rFont val="Calibri"/>
        <family val="2"/>
      </rPr>
      <t xml:space="preserve">71.168 87.0193512459975 93 111.075563680683 =+'2014'!F31 =+'2015'!F31 84 43 76 92 79 69 59.4086165373294 80.7506153718505 81.087091435664 85 77.915 81.170393957346 76 90.6506408083 =+'2014'!G31 =+'2015'!G31 74 63 79 88 85 96 68.4390881370698 73.6006934026736 65.2274075883975 76 78.035 87.70745774151 86 101.052743796807 =+'2014'!H31 =+'2015'!H31 44 53 74 53 88 49 17.7126143137473 76.129969141405 76.4531728017369 91 55.955 83.2665366199681 88 103.144529965134 =+'2014'!I31 =+'2015'!I31 76 46 62 84 77 39 22.7364344148915 69.6581435685112 91.5272338910644 96 85.325 87.1919121492069 78 104.935127198634 =+'2014'!J31 =+'2015'!J31 66 72 66 80 87 52 13.4421165194661 76.9820545585866 98.5566269389711 100 71.548 95.145229774922 95 117.316120264991 =+'2014'!K31 =+'2015'!K31 40 39 38 83 87 82 20.9694346057982 77.6524674951512 96.3927855711423 91 57.887 75.7510444107395 73 94.070982293314 =+'2014'!L31 =+'2015'!L31 19 25 60 89 88 67 30.15831771191 78.1700940450455 82.5244859332219 86 24.914 75.6543029211459 62 82.6892180060176 =+'2014'!M31 =+'2015'!M31 26 27 54 90 99 75 14.6039159331777 83.1973136104735 101.375904039513 92 35.323 75.4249205184642 69 98.6549278552213 =+'2014'!N31 =+'2015'!N31 54 53 33 8 95 67 11.0467791411043 66.1125095123807 103.108474139043 101 104.66 91.3444513073914 66 94.2198594212723 =+'2014'!O31 =+'2015'!O31 69 54 60 89 78 62 15.2901962859108 80.0314002551271 116.812386156648 104 67.673 85.8304297328688 83 101.373816670515 =+'2014'!P31 =+'2015'!P31 39 41 5 106 111 76 32.9866606375763 94.7938144329897 93.4248394952402 99 69.815 91 72 87.3768338077513 =+'2014'!Q31 =+'2015'!Q31 71.168 87.0193512459975 93 111.075563680683 =+'2014'!F31 =+'2015'!F31 84 43 76 92 79 69 59.4086165373294 80.7506153718505 81.087091435664 85 77.915 81.170393957346 76 90.6506408083 =+'2014'!G31 =+'2015'!G31 74 63 79 88 85 96 68.4390881370698 73.6006934026736 65.2274075883975 76 78.035 87.70745774151 86 101.052743796807 =+'2014'!H31 =+'2015'!H31 44 53 74 53 88 49 17.7126143137473 76.129969141405 76.4531728017369 91 55.955 83.2665366199681 88 103.144529965134 =+'2014'!I31 =+'2015'!I31 76 46 62 84 77 39 22.7364344148915 69.6581435685112 91.5272338910644 96 85.325 87.1919121492069 78 104.935127198634 =+'2014'!J31 =+'2015'!J31 66 72 66 80 87 52 13.4421165194661 76.9820545585866 98.5566269389711 100 71.548 95.145229774922 95 117.316120264991 =+'2014'!K31 =+'2015'!K31 40 39 38 83 87 82 20.9694346057982 77.6524674951512 96.3927855711423 91 57.887 75.7510444107395 73 94.070982293314 =+'2014'!L31 =+'2015'!L31 19 25 60 89 88 67 30.15831771191 78.1700940450455 82.5244859332219 86 24.914 75.6543029211459 62 82.6892180060176 =+'2014'!M31 =+'2015'!M31 26 27 54 90 99 75 14.6039159331777 83.1973136104735 101.375904039513 92 35.323 75.4249205184642 69 98.6549278552213 =+'2014'!N31 =+'2015'!N31 54 53 33 8 95 67 11.0467791411043 66.1125095123807 103.108474139043 101 104.66 91.3444513073914 66 94.2198594212723 =+'2014'!O31 =+'2015'!O31 69 54 60 89 78 62 15.2901962859108 80.0314002551271 116.812386156648 104 67.673 85.8304297328688 83 101.373816670515 =+'2014'!P31 =+'2015'!P31 39 41 5 106 111 76 32.9866606375763 94.7938144329897 93.4248394952402 99 69.815 91 72 87.3768338077513 =+'2014'!Q31 =+'2015'!Q31 </t>
    </r>
  </si>
  <si>
    <t>Малын зүй бус хорогдол</t>
  </si>
  <si>
    <r>
      <t>497</t>
    </r>
    <r>
      <rPr>
        <sz val="11"/>
        <rFont val="Calibri"/>
        <family val="2"/>
      </rPr>
      <t xml:space="preserve">1301 339 232 221 =+'2014'!F32 =+'2015'!F32 1720 33940 129 26 131 1357 3041 253 1284 125 609 505 1028 551 =+'2014'!G32 =+'2015'!G32 1747 11772 408 297 43 74 2244 117 4432 263 100 325 152 86 =+'2014'!H32 =+'2015'!H32 7756 6307 1181 6315 718 4243 11199 642 558 267 6206 493 1039 1431 =+'2014'!I32 =+'2015'!I32 1648 20180 1984 480 644 7002 11254 399 173 194 229 501 1802 265 =+'2014'!J32 =+'2015'!J32 1665 1045 977 308 162 2968 19293 320 0 0 2454 43 47 12 =+'2014'!K32 =+'2015'!K32 7355 13068 9010 347 88 1024 11428 121 14 8 3695 207 326 577 =+'2014'!L32 =+'2015'!L32 28531 17379 1498 1987 779 1635 8747 1507 1419 1336 23278 734 1489 2556 =+'2014'!M32 =+'2015'!M32 15781 14044 3326 919 636 1513 14424 794 643 563 8851 564 1009 1757 =+'2014'!N32 =+'2015'!N32 4240 6910 12364 438 762 1325 15142 430 318 304 293 904 3770 1066 =+'2014'!O32 =+'2015'!O32 1259 7549 1442 601 531 5115 8682 82 35 39 728 166 630 308 =+'2014'!P32 =+'2015'!P32 1081 1141 4411 122 46 66 1013 0 68 78 523 185 335 136 =+'2014'!Q32 =+'2015'!Q32 1301 339 232 221 =+'2014'!F32 =+'2015'!F32 1720 33940 129 26 131 1357 3041 253 1284 125 609 505 1028 551 =+'2014'!G32 =+'2015'!G32 1747 11772 408 297 43 74 2244 117 4432 263 100 325 152 86 =+'2014'!H32 =+'2015'!H32 7756 6307 1181 6315 718 4243 11199 642 558 267 6206 493 1039 1431 =+'2014'!I32 =+'2015'!I32 1648 20180 1984 480 644 7002 11254 399 173 194 229 501 1802 265 =+'2014'!J32 =+'2015'!J32 1665 1045 977 308 162 2968 19293 320 0 0 2454 43 47 12 =+'2014'!K32 =+'2015'!K32 7355 13068 9010 347 88 1024 11428 121 14 8 3695 207 326 577 =+'2014'!L32 =+'2015'!L32 28531 17379 1498 1987 779 1635 8747 1507 1419 1336 23278 734 1489 2556 =+'2014'!M32 =+'2015'!M32 15781 14044 3326 919 636 1513 14424 794 643 563 8851 564 1009 1757 =+'2014'!N32 =+'2015'!N32 4240 6910 12364 438 762 1325 15142 430 318 304 293 904 3770 1066 =+'2014'!O32 =+'2015'!O32 1259 7549 1442 601 531 5115 8682 82 35 39 728 166 630 308 =+'2014'!P32 =+'2015'!P32 1081 1141 4411 122 46 66 1013 0 68 78 523 185 335 136 =+'2014'!Q32 =+'2015'!Q32 </t>
    </r>
  </si>
  <si>
    <t>Тариалсан талбай</t>
  </si>
  <si>
    <t>га</t>
  </si>
  <si>
    <r>
      <t>13.4</t>
    </r>
    <r>
      <rPr>
        <sz val="11"/>
        <rFont val="Calibri"/>
        <family val="2"/>
      </rPr>
      <t xml:space="preserve">=4.5+7 =6+2.5 7.2 =SUM(BO36:BO37) =+'2014'!F33 =+'2015'!F33 =+BS36+BS37 =+BT36+BT37 =+BU36+BU37 =+BV36+BV37 =+BW36+BW37 =+BX36+BX37 2.5 0.3 2.7 =3+0.5 =0.5+2.5 3.5 =SUM(CF36:CF37) =+'2014'!G33 =+'2015'!G33 =+CJ36+CJ37 =+CK36+CK37 =+CL36+CL37 =+CM36+CM37 =+CN36+CN37 =+CO36+CO37 0.5 2 8.6 =3+1 4.5 6.2 =SUM(CW36:CW37) =+'2014'!H33 =+'2015'!H33 =+DA36+DA37 =+DB36+DB37 =+DC36+DC37 =+DD36+DD37 =+DE36+DE37 =+DF36+DF37 3.5 3.02 2.57 2.4 =0.8+2.9 =1.9+0.4 2.1 =SUM(DN36:DN37) =+'2014'!I33 =+'2015'!I33 =+DR36+DR37 =+DS36+DS37 =+DU36+DU37 =+DV36+DV37 5.9 3.5 2.9 2.1 =SUM(EE36:EE37) =+'2014'!J33 =+'2015'!J33 =+EI36+EI37 =+EK36+EK37 =+EL36+EL37 =+EM36+EM37 0.8 0.5 0.5 1.4 =SUM(EV36:EV37) =+'2014'!K33 =+'2015'!K33 =+FC36+FC37 =+FD36+FD37 =+FE36+FE37 0.5 0.5 0.12 0.2 0 =1.4+0.6 1.5 =SUM(FM36:FM37) =+'2014'!L33 =+'2015'!L33 =+FT36+FT37 =+FV36+FV37 0.015 1.2 4 =0.8+0.8 =0.3+0.8 1.1 =SUM(GD36:GD37) =+'2014'!M33 =+'2015'!M33 =+GK36+GK37 =+GK36+GK37 =+GL36+GL37 0.07 0.058 0.5 2 1 1 =SUM(GU36:GU37) =+'2014'!N33 =+'2015'!N33 =+GY36+GY37 =+GZ36+GZ37 =+HA36+HA37 =+HB36+HB37 =+HC36+HC37 =+HD36+HD37 10.5 13.4 22 37.2 =8+19.6 =11.6+9.7 28.5 =SUM(HL36:HL37) =+'2014'!O33 =+'2015'!O33 =+HP36+HP37 =+HQ36+HQ37 =+HR36+HR37 =+HS36+HS37 =+HT36+HT37 =+HU36+HU37 1.004 2 11.5 28.4 =13.2+14.9 =12.1+10.6 21.2 =SUM(IC36:IC37) =+'2014'!P33 =+'2015'!P33 =+IG36+IG37 =+IJ36+IJ37 =+IK36+IK37 =+IL36+IL37 0.02 1.5 3.2 0.2 0 0 =SUM(IT36:IT37) =+'2014'!Q33 =+'2015'!Q33 =4.5+7 =6+2.5 7.2 =SUM(BO36:BO37) =+'2014'!F33 =+'2015'!F33 =+BS36+BS37 =+BT36+BT37 =+BU36+BU37 =+BV36+BV37 =+BW36+BW37 =+BX36+BX37 2.5 0.3 2.7 =3+0.5 =0.5+2.5 3.5 =SUM(CF36:CF37) =+'2014'!G33 =+'2015'!G33 =+CJ36+CJ37 =+CK36+CK37 =+CL36+CL37 =+CM36+CM37 =+CN36+CN37 =+CO36+CO37 0.5 2 8.6 =3+1 4.5 6.2 =SUM(CW36:CW37) =+'2014'!H33 =+'2015'!H33 =+DA36+DA37 =+DB36+DB37 =+DC36+DC37 =+DD36+DD37 =+DE36+DE37 =+DF36+DF37 3.5 3.02 2.57 2.4 =0.8+2.9 =1.9+0.4 2.1 =SUM(DN36:DN37) =+'2014'!I33 =+'2015'!I33 =+DR36+DR37 =+DS36+DS37 =+DU36+DU37 =+DV36+DV37 5.9 3.5 2.9 2.1 =SUM(EE36:EE37) =+'2014'!J33 =+'2015'!J33 =+EI36+EI37 =+EK36+EK37 =+EL36+EL37 =+EM36+EM37 0.8 0.5 0.5 1.4 =SUM(EV36:EV37) =+'2014'!K33 =+'2015'!K33 =+FC36+FC37 =+FD36+FD37 =+FE36+FE37 0.5 0.5 0.12 0.2 0 =1.4+0.6 1.5 =SUM(FM36:FM37) =+'2014'!L33 =+'2015'!L33 =+FT36+FT37 =+FV36+FV37 0.015 1.2 4 =0.8+0.8 =0.3+0.8 1.1 =SUM(GD36:GD37) =+'2014'!M33 =+'2015'!M33 =+GK36+GK37 =+GK36+GK37 =+GL36+GL37 0.07 0.058 0.5 2 1 1 =SUM(GU36:GU37) =+'2014'!N33 =+'2015'!N33 =+GY36+GY37 =+GZ36+GZ37 =+HA36+HA37 =+HB36+HB37 =+HC36+HC37 =+HD36+HD37 10.5 13.4 22 37.2 =8+19.6 =11.6+9.7 28.5 =SUM(HL36:HL37) =+'2014'!O33 =+'2015'!O33 =+HP36+HP37 =+HQ36+HQ37 =+HR36+HR37 =+HS36+HS37 =+HT36+HT37 =+HU36+HU37 1.004 2 11.5 28.4 =13.2+14.9 =12.1+10.6 21.2 =SUM(IC36:IC37) =+'2014'!P33 =+'2015'!P33 =+IG36+IG37 =+IJ36+IJ37 =+IK36+IK37 =+IL36+IL37 0.02 1.5 3.2 0.2 0 0 =SUM(IT36:IT37) =+'2014'!Q33 =+'2015'!Q33 </t>
    </r>
  </si>
  <si>
    <t xml:space="preserve">               Төмс </t>
  </si>
  <si>
    <r>
      <t>7.4</t>
    </r>
    <r>
      <rPr>
        <sz val="11"/>
        <rFont val="Calibri"/>
        <family val="2"/>
      </rPr>
      <t xml:space="preserve">4.5 6 4.5 4.2 =+'2014'!F34 =+'2015'!F34 3.5 4.2 2 3 0.01 3 0.5 0.2 2.2 3 2.5 2.5 1 =+'2014'!G34 =+'2015'!G34 4.1 5 5.5 5.7 1 3.6 0.5 1.6 5.6 3 3 4 4 =+'2014'!H34 =+'2015'!H34 0.5 0.3 0.2 0.22 0.3 0.2 0.02 0.5 0.7 0.8 0.4 0.8 0.3 =+'2014'!I34 =+'2015'!I34 0.7 0.3 0.03 0.03 4.4 3.5 1 1 0.8 =+'2014'!J34 =+'2015'!J34 0.3 1.2 0.025 0.17 0.7 0.4 0.1 1 1.5 =+'2014'!K34 =+'2015'!K34 0.02 0.02 0.02 0.4 0.5 0.1 0.1 0 0.6 1 0.3 =+'2014'!L34 =+'2015'!L34 0.1 0.014 0.007 0.8 3.4 0.8 0.8 0.8 0.6 =+'2014'!M34 =+'2015'!M34 0.3 0.11 0.05 0.035 0.2 2 1 1 0.03 =+'2014'!N34 =+'2015'!N34 1.5 0.8 0.08 0.5 1.3 1.48 5.1 4.2 10 24.1 8 9.7 14 11 =+'2014'!O34 =+'2015'!O34 1.1 3.9 5.3 2.6 0.38 0.3 0.5 3.5 13.4 13.2 10.6 11.6 6.8 =+'2014'!P34 =+'2015'!P34 0.02 0.06 0.02 0.7 1 0.2 0 0 0 =+'2014'!Q34 =+'2015'!Q34 4.5 6 4.5 4.2 =+'2014'!F34 =+'2015'!F34 3.5 4.2 2 3 0.01 3 0.5 0.2 2.2 3 2.5 2.5 1 =+'2014'!G34 =+'2015'!G34 4.1 5 5.5 5.7 1 3.6 0.5 1.6 5.6 3 3 4 4 =+'2014'!H34 =+'2015'!H34 0.5 0.3 0.2 0.22 0.3 0.2 0.02 0.5 0.7 0.8 0.4 0.8 0.3 =+'2014'!I34 =+'2015'!I34 0.7 0.3 0.03 0.03 4.4 3.5 1 1 0.8 =+'2014'!J34 =+'2015'!J34 0.3 1.2 0.025 0.17 0.7 0.4 0.1 1 1.5 =+'2014'!K34 =+'2015'!K34 0.02 0.02 0.02 0.4 0.5 0.1 0.1 0 0.6 1 0.3 =+'2014'!L34 =+'2015'!L34 0.1 0.014 0.007 0.8 3.4 0.8 0.8 0.8 0.6 =+'2014'!M34 =+'2015'!M34 0.3 0.11 0.05 0.035 0.2 2 1 1 0.03 =+'2014'!N34 =+'2015'!N34 1.5 0.8 0.08 0.5 1.3 1.48 5.1 4.2 10 24.1 8 9.7 14 11 =+'2014'!O34 =+'2015'!O34 1.1 3.9 5.3 2.6 0.38 0.3 0.5 3.5 13.4 13.2 10.6 11.6 6.8 =+'2014'!P34 =+'2015'!P34 0.02 0.06 0.02 0.7 1 0.2 0 0 0 =+'2014'!Q34 =+'2015'!Q34 </t>
    </r>
  </si>
  <si>
    <t xml:space="preserve">               Хүнсний ногоо-БҮГД</t>
  </si>
  <si>
    <r>
      <t>6</t>
    </r>
    <r>
      <rPr>
        <sz val="11"/>
        <rFont val="Calibri"/>
        <family val="2"/>
      </rPr>
      <t xml:space="preserve">7 2.5 2.7 1.1 =+'2014'!F35 =+'2015'!F35 2 2.3 1 1.2 0.003 1 2 0.1 0.5 0.5 0.5 1 0.2 =+'2014'!G35 =+'2015'!G35 2 3.5 3.9 4.1 1.4 1.4 0.4 3 1 1.5 2.2 3 =+'2014'!H35 =+'2015'!H35 4.2 3.3 4.2 4.5 3.7 2.1 3.3 3 2.07 1.7 2.9 1.9 1.3 3.7 =+'2014'!I35 =+'2015'!I35 0.2 0.7 1.5 0 1.9 1.1 1.5 =+'2014'!J35 =+'2015'!J35 0.3 0.025 0.31 0.1 0.1 0.4 0.4 0.9 =+'2014'!K35 =+'2015'!K35 0.01 0.01 0.01 0.1 0 0.02 0.1 0 1.4 0.5 0.1 =+'2014'!L35 =+'2015'!L35 0.06 0.008 0.4 0.6 0.8 0.3 0.3 0.5 =+'2014'!M35 =+'2015'!M35 1.1 0.41 0.02 0.023 0.3 0 0 0 0.1 =+'2014'!N35 =+'2015'!N35 0.5 0.01 3.5 4.05 8.33 5.4 9.2 12 13.1 19.6 11.6 14.5 12.5 =+'2014'!O35 =+'2015'!O35 2.3 1.8 4.9 4.2 4.9 1.6 1.004 1.5 8 15 14.9 12.1 9.6 9.5 =+'2014'!P35 =+'2015'!P35 0.01 0.4 1.2 1.13 0.8 2.2 0 0 0 0 =+'2014'!Q35 =+'2015'!Q35 7 2.5 2.7 1.1 =+'2014'!F35 =+'2015'!F35 2 2.3 1 1.2 0.003 1 2 0.1 0.5 0.5 0.5 1 0.2 =+'2014'!G35 =+'2015'!G35 2 3.5 3.9 4.1 1.4 1.4 0.4 3 1 1.5 2.2 3 =+'2014'!H35 =+'2015'!H35 4.2 3.3 4.2 4.5 3.7 2.1 3.3 3 2.07 1.7 2.9 1.9 1.3 3.7 =+'2014'!I35 =+'2015'!I35 0.2 0.7 1.5 0 1.9 1.1 1.5 =+'2014'!J35 =+'2015'!J35 0.3 0.025 0.31 0.1 0.1 0.4 0.4 0.9 =+'2014'!K35 =+'2015'!K35 0.01 0.01 0.01 0.1 0 0.02 0.1 0 1.4 0.5 0.1 =+'2014'!L35 =+'2015'!L35 0.06 0.008 0.4 0.6 0.8 0.3 0.3 0.5 =+'2014'!M35 =+'2015'!M35 1.1 0.41 0.02 0.023 0.3 0 0 0 0.1 =+'2014'!N35 =+'2015'!N35 0.5 0.01 3.5 4.05 8.33 5.4 9.2 12 13.1 19.6 11.6 14.5 12.5 =+'2014'!O35 =+'2015'!O35 2.3 1.8 4.9 4.2 4.9 1.6 1.004 1.5 8 15 14.9 12.1 9.6 9.5 =+'2014'!P35 =+'2015'!P35 0.01 0.4 1.2 1.13 0.8 2.2 0 0 0 0 =+'2014'!Q35 =+'2015'!Q35 </t>
    </r>
  </si>
  <si>
    <t>Хураан авсан ургац</t>
  </si>
  <si>
    <t>тонн</t>
  </si>
  <si>
    <r>
      <t>=47+10.9</t>
    </r>
    <r>
      <rPr>
        <sz val="11"/>
        <rFont val="Calibri"/>
        <family val="2"/>
      </rPr>
      <t xml:space="preserve">42.9 =71.1+11.6 80.7 =SUM(BO39:BO40) =+'2014'!F36 =+'2015'!F36 =+BS39+BS40 =+BT39+BT40 =+BU39+BU40 =+BV39+BV40 =+BW39+BW40 2 3 =3.1+1 2.3 =2.1+10.5 2.7 =SUM(CF39:CF40) =+'2014'!G36 =+'2015'!G36 =+CJ39+CJ40 =+CK39+CK40 =+CL39+CL40 =+CM39+CM40 =+CN39+CN40 =+CO39+CO40 0.5 10.7 =7.8+0.6 4.3 =6.5+3 11.1 =SUM(CW39:CW40) =+'2014'!H36 =+'2015'!H36 =+DA39+DA40 =+DB39+DB40 =+DC39+DC40 =+DD39+DD40 =+DE39+DE40 =+DF39+DF40 40.3 59 19 =1.8+0.8 4.7 =9.4+2 13.1 =SUM(DN39:DN40) =+'2014'!I36 =+'2015'!I36 =+DS39+DS40 =+DU39+DU40 =+DV39+DV40 =6.7+1.8 0.3 =12.5+7 10.4 =SUM(EE39:EE40) =+'2014'!J36 =+'2015'!J36 =+EK39+EK40 =+EL39+EL40 =+EM39+EM40 =0.3+0.4 0.3 =0.3+1 10.9 =SUM(EV39:EV40) =+'2014'!K36 =+'2015'!K36 =+FC39+FC40 =+FD39+FD40 =+FE39+FE40 0.75 0 0.095 =0.1+0.4 0.8 =0.3+3 4.1 =SUM(FM39:FM40) =+'2014'!L36 =+'2015'!L36 =+FT39+FT40 =+FV39+FV40 0.054 0.046 =0.4+0.1 0 =0.6+0.2 0.5 =SUM(GD39:GD40) =+'2014'!M36 =+'2015'!M36 =+GK39+GK40 =+GL39+GL40 0.4 0.2 =0.1+0.1 0 =0+1.2 0.9 =SUM(GU39:GU40) =+'2014'!N36 =+'2015'!N36 =+GZ39+GZ40 =+HA39+HA40 =+HB39+HB40 =+HC39+HC40 =+HD39+HD40 103 165.1 123.6 =63+92 93.8 =53+17 89.3 =SUM(HL39:HL40) =+'2014'!O36 =+'2015'!O36 =+HP39+HP40 =+HQ39+HQ40 =+HR39+HR40 =+HS39+HS40 =+HT39+HT40 =+HU39+HU40 3.9 15 =44.5+31.2 160.5 =80.5+57.2 121.8 =SUM(IC39:IC40) =+'2014'!P36 =+'2015'!P36 =+IG39+IG40 =+IJ39+IJ40 =+IK39+IK40 0.35 =5.5+4.1 0 0 0 =SUM(IT39:IT40) =+'2014'!Q36 =+'2015'!Q36 42.9 =71.1+11.6 80.7 =SUM(BO39:BO40) =+'2014'!F36 =+'2015'!F36 =+BS39+BS40 =+BT39+BT40 =+BU39+BU40 =+BV39+BV40 =+BW39+BW40 2 3 =3.1+1 2.3 =2.1+10.5 2.7 =SUM(CF39:CF40) =+'2014'!G36 =+'2015'!G36 =+CJ39+CJ40 =+CK39+CK40 =+CL39+CL40 =+CM39+CM40 =+CN39+CN40 =+CO39+CO40 0.5 10.7 =7.8+0.6 4.3 =6.5+3 11.1 =SUM(CW39:CW40) =+'2014'!H36 =+'2015'!H36 =+DA39+DA40 =+DB39+DB40 =+DC39+DC40 =+DD39+DD40 =+DE39+DE40 =+DF39+DF40 40.3 59 19 =1.8+0.8 4.7 =9.4+2 13.1 =SUM(DN39:DN40) =+'2014'!I36 =+'2015'!I36 =+DS39+DS40 =+DU39+DU40 =+DV39+DV40 =6.7+1.8 0.3 =12.5+7 10.4 =SUM(EE39:EE40) =+'2014'!J36 =+'2015'!J36 =+EK39+EK40 =+EL39+EL40 =+EM39+EM40 =0.3+0.4 0.3 =0.3+1 10.9 =SUM(EV39:EV40) =+'2014'!K36 =+'2015'!K36 =+FC39+FC40 =+FD39+FD40 =+FE39+FE40 0.75 0 0.095 =0.1+0.4 0.8 =0.3+3 4.1 =SUM(FM39:FM40) =+'2014'!L36 =+'2015'!L36 =+FT39+FT40 =+FV39+FV40 0.054 0.046 =0.4+0.1 0 =0.6+0.2 0.5 =SUM(GD39:GD40) =+'2014'!M36 =+'2015'!M36 =+GK39+GK40 =+GL39+GL40 0.4 0.2 =0.1+0.1 0 =0+1.2 0.9 =SUM(GU39:GU40) =+'2014'!N36 =+'2015'!N36 =+GZ39+GZ40 =+HA39+HA40 =+HB39+HB40 =+HC39+HC40 =+HD39+HD40 103 165.1 123.6 =63+92 93.8 =53+17 89.3 =SUM(HL39:HL40) =+'2014'!O36 =+'2015'!O36 =+HP39+HP40 =+HQ39+HQ40 =+HR39+HR40 =+HS39+HS40 =+HT39+HT40 =+HU39+HU40 3.9 15 =44.5+31.2 160.5 =80.5+57.2 121.8 =SUM(IC39:IC40) =+'2014'!P36 =+'2015'!P36 =+IG39+IG40 =+IJ39+IJ40 =+IK39+IK40 0.35 =5.5+4.1 0 0 0 =SUM(IT39:IT40) =+'2014'!Q36 =+'2015'!Q36 </t>
    </r>
  </si>
  <si>
    <r>
      <t>47</t>
    </r>
    <r>
      <rPr>
        <sz val="11"/>
        <rFont val="Calibri"/>
        <family val="2"/>
      </rPr>
      <t xml:space="preserve">40 71.1 65.7 32 =+'2014'!F37 =+'2015'!F37 3.5 4.2 2.5 0.9 5 1 2 3.1 1.8 10.5 2.3 3.5 =+'2014'!G37 =+'2015'!G37 6.5 4.8 6.7 7.1 2 4 0.5 6.7 7.8 3.2 6.5 7.5 9.6 =+'2014'!H37 =+'2015'!H37 2.2 0.5 0.8 1.6 0.5 0.3 5 1.2 0.8 3 2 2.5 3.7 =+'2014'!I37 =+'2015'!I37 1 0.3 1.1 6.7 0.3 7 3.8 5.7 =+'2014'!J37 =+'2015'!J37 0.8 0.04 0.3 0.3 0.1 1 4.5 3.1 =+'2014'!K37 =+'2015'!K37 0.3 0.4 0.05 0 0.065 0.1 0.2 3 3 0.08 =+'2014'!L37 =+'2015'!L37 0.5 0.6 0.03 0.04 0.4 0 0.6 0.2 2.5 =+'2014'!M37 =+'2015'!M37 0.5 0.6 0.3 0.2 0.1 0 1.2 0.9 0 =+'2014'!N37 =+'2015'!N37 4.5 0.7 4.25 9.4 10.7 14 11.4 51 63 30 53 43.3 45.6 =+'2014'!O37 =+'2015'!O37 1.02 3 31.4 24.2 2.1 1.8 2 5 44.5 70.2 57.2 58.6 38 =+'2014'!P37 =+'2015'!P37 8 0.04 0.2 5.5 0 0 0 0 =+'2014'!Q37 =+'2015'!Q37 40 71.1 65.7 32 =+'2014'!F37 =+'2015'!F37 3.5 4.2 2.5 0.9 5 1 2 3.1 1.8 10.5 2.3 3.5 =+'2014'!G37 =+'2015'!G37 6.5 4.8 6.7 7.1 2 4 0.5 6.7 7.8 3.2 6.5 7.5 9.6 =+'2014'!H37 =+'2015'!H37 2.2 0.5 0.8 1.6 0.5 0.3 5 1.2 0.8 3 2 2.5 3.7 =+'2014'!I37 =+'2015'!I37 1 0.3 1.1 6.7 0.3 7 3.8 5.7 =+'2014'!J37 =+'2015'!J37 0.8 0.04 0.3 0.3 0.1 1 4.5 3.1 =+'2014'!K37 =+'2015'!K37 0.3 0.4 0.05 0 0.065 0.1 0.2 3 3 0.08 =+'2014'!L37 =+'2015'!L37 0.5 0.6 0.03 0.04 0.4 0 0.6 0.2 2.5 =+'2014'!M37 =+'2015'!M37 0.5 0.6 0.3 0.2 0.1 0 1.2 0.9 0 =+'2014'!N37 =+'2015'!N37 4.5 0.7 4.25 9.4 10.7 14 11.4 51 63 30 53 43.3 45.6 =+'2014'!O37 =+'2015'!O37 1.02 3 31.4 24.2 2.1 1.8 2 5 44.5 70.2 57.2 58.6 38 =+'2014'!P37 =+'2015'!P37 8 0.04 0.2 5.5 0 0 0 0 =+'2014'!Q37 =+'2015'!Q37 </t>
    </r>
  </si>
  <si>
    <r>
      <t>10.9</t>
    </r>
    <r>
      <rPr>
        <sz val="11"/>
        <rFont val="Calibri"/>
        <family val="2"/>
      </rPr>
      <t xml:space="preserve">2.9 11.6 15 10.8 =+'2014'!F38 =+'2015'!F38 2.4 2.3 1.6 2.4 1 1 1 1 0.5 2.1 0.4 0.9 =+'2014'!G38 =+'2015'!G38 4 3.9 4.6 5 3.2 3.7 4 0.6 1.1 3 3.6 6.2 =+'2014'!H38 =+'2015'!H38 50.2 66.1 75.4 40.7 31.3 8 40 54 17.8 1.8 1.7 9.4 10.6 72.5 =+'2014'!I38 =+'2015'!I38 2.1 1.8 0 12.5 6.6 10.7 =+'2014'!J38 =+'2015'!J38 1.2 2.4 0.4 0.2 0.3 6.4 7.7 =+'2014'!K38 =+'2015'!K38 0.1 0.2 0.7 0 0.03 0.4 0.6 0.3 1.1 0.1 =+'2014'!L38 =+'2015'!L38 0.2 0.009 0.024 0.006 0.1 0 0.2 0.3 0.3 =+'2014'!M38 =+'2015'!M38 0.7 1.4 0.1 0 0.1 0 0 0 0.32 =+'2014'!N38 =+'2015'!N38 2.4 4.45 56.4 69.1 37.3 89 153.7 72.6 92 63.8 17 46 61.1 =+'2014'!O38 =+'2015'!O38 17.3 14.4 57.4 21.8 10.9 6.1 1.9 10 31.2 90.3 80.5 63.2 90.3 =+'2014'!P38 =+'2015'!P38 4 0.1 0.3 0.15 4.1 0 0 0 0 =+'2014'!Q38 =+'2015'!Q38 2.9 11.6 15 10.8 =+'2014'!F38 =+'2015'!F38 2.4 2.3 1.6 2.4 1 1 1 1 0.5 2.1 0.4 0.9 =+'2014'!G38 =+'2015'!G38 4 3.9 4.6 5 3.2 3.7 4 0.6 1.1 3 3.6 6.2 =+'2014'!H38 =+'2015'!H38 50.2 66.1 75.4 40.7 31.3 8 40 54 17.8 1.8 1.7 9.4 10.6 72.5 =+'2014'!I38 =+'2015'!I38 2.1 1.8 0 12.5 6.6 10.7 =+'2014'!J38 =+'2015'!J38 1.2 2.4 0.4 0.2 0.3 6.4 7.7 =+'2014'!K38 =+'2015'!K38 0.1 0.2 0.7 0 0.03 0.4 0.6 0.3 1.1 0.1 =+'2014'!L38 =+'2015'!L38 0.2 0.009 0.024 0.006 0.1 0 0.2 0.3 0.3 =+'2014'!M38 =+'2015'!M38 0.7 1.4 0.1 0 0.1 0 0 0 0.32 =+'2014'!N38 =+'2015'!N38 2.4 4.45 56.4 69.1 37.3 89 153.7 72.6 92 63.8 17 46 61.1 =+'2014'!O38 =+'2015'!O38 17.3 14.4 57.4 21.8 10.9 6.1 1.9 10 31.2 90.3 80.5 63.2 90.3 =+'2014'!P38 =+'2015'!P38 4 0.1 0.3 0.15 4.1 0 0 0 0 =+'2014'!Q38 =+'2015'!Q38 </t>
    </r>
  </si>
  <si>
    <t>Бэлтгэсэн өвс, хадлан</t>
  </si>
  <si>
    <r>
      <t>126</t>
    </r>
    <r>
      <rPr>
        <sz val="11"/>
        <rFont val="Calibri"/>
        <family val="2"/>
      </rPr>
      <t xml:space="preserve">239.1 90.5 90.5 229.2 =+'2014'!F39 =+'2015'!F39 0 41.9 45.9 105 35 20 15 28 110 68.5 114.5 120 732.6 =+'2014'!G39 =+'2015'!G39 630 185 110 8.9 218 110 200 10 4 61 204.6 175 190 135 =+'2014'!H39 =+'2015'!H39 80 174.4 113.5 250.9 65.7 6.7 72.3 35 136.6 102.8 53.5 169 186.7 99.2 =+'2014'!I39 =+'2015'!I39 0.6 229.6 178 106 12.5 65 20 105 50.6 45.9 72 213 260.8 =+'2014'!J39 =+'2015'!J39 75 298 165 238.3 95.6 56 29 39 137.1 203.3 129.8 70 =+'2014'!K39 =+'2015'!K39 110 97 135.7 98 108 9 32.3 70 205 149.8 64.2 35.3 31.4 5.8 =+'2014'!L39 =+'2015'!L39 170 94 290.6 183 487 200 212.5 280 120 90 55 25.9 13 0 =+'2014'!M39 =+'2015'!M39 278 298 220 146 135 115 89.1 50 107 186 124 112 67 15 =+'2014'!N39 =+'2015'!N39 0.5 40.7 118 197.5 52.3 35 18.3 100 88.3 160 97.1 175 175 151.5 =+'2014'!O39 =+'2015'!O39 239.1 308 134.2 298.6 53 1.6 4 58 246.6 72 178.3 152.5 236 178 =+'2014'!P39 =+'2015'!P39 0.5 5 30 35 3 7 8.5 4 6 1.2 6.5 32.5 32.5 0 =+'2014'!Q39 =+'2015'!Q39 239.1 90.5 90.5 229.2 =+'2014'!F39 =+'2015'!F39 0 41.9 45.9 105 35 20 15 28 110 68.5 114.5 120 732.6 =+'2014'!G39 =+'2015'!G39 630 185 110 8.9 218 110 200 10 4 61 204.6 175 190 135 =+'2014'!H39 =+'2015'!H39 80 174.4 113.5 250.9 65.7 6.7 72.3 35 136.6 102.8 53.5 169 186.7 99.2 =+'2014'!I39 =+'2015'!I39 0.6 229.6 178 106 12.5 65 20 105 50.6 45.9 72 213 260.8 =+'2014'!J39 =+'2015'!J39 75 298 165 238.3 95.6 56 29 39 137.1 203.3 129.8 70 =+'2014'!K39 =+'2015'!K39 110 97 135.7 98 108 9 32.3 70 205 149.8 64.2 35.3 31.4 5.8 =+'2014'!L39 =+'2015'!L39 170 94 290.6 183 487 200 212.5 280 120 90 55 25.9 13 0 =+'2014'!M39 =+'2015'!M39 278 298 220 146 135 115 89.1 50 107 186 124 112 67 15 =+'2014'!N39 =+'2015'!N39 0.5 40.7 118 197.5 52.3 35 18.3 100 88.3 160 97.1 175 175 151.5 =+'2014'!O39 =+'2015'!O39 239.1 308 134.2 298.6 53 1.6 4 58 246.6 72 178.3 152.5 236 178 =+'2014'!P39 =+'2015'!P39 0.5 5 30 35 3 7 8.5 4 6 1.2 6.5 32.5 32.5 0 =+'2014'!Q39 =+'2015'!Q39 </t>
    </r>
  </si>
  <si>
    <t>Аж  үйлдвэрийн бүтээгдэхүүний борлуулалт ( оны үнээр )</t>
  </si>
  <si>
    <t>сая.төг</t>
  </si>
  <si>
    <r>
      <t>0</t>
    </r>
    <r>
      <rPr>
        <sz val="11"/>
        <rFont val="Calibri"/>
        <family val="2"/>
      </rPr>
      <t xml:space="preserve">2798 5772 40201.2 26799.2 =+'2014'!F40 =+'2015'!F40 13618.1 9552.3 10000 13160 12131 16429 2843.5 4130 5975 13152.8 7358.8 7404.6 5942.2 19182 =+'2014'!G40 =+'2015'!G40 5260 559.8 1806 2748.5 1558 1945 1479 1626 7945 3132 5294.6 19050 12993.3 9997.5 =+'2014'!H40 =+'2015'!H40 3310.3 8181.9 8038.5 10919.2 24074.1 17218 13958 16990.8 17211.8 8530.7 7356.4 39602.4 39360.8 43595.5 =+'2014'!I40 =+'2015'!I40 2200 248.8 409.4 13368 6673.5 5984.6 14454 2289 3375 =+'2014'!J40 =+'2015'!J40 2094.6 7267 10638.5 7417.1 5901 5469.6 1256.5 540 4550 0 2000 3011.5 3790 1090 =+'2014'!K40 =+'2015'!K40 7368.9 8767.5 9520.6 9185.7 3561.8 2010 2460 3815 1650.5 10753 6475.8 16363.5 20660 28069.5 =+'2014'!L40 =+'2015'!L40 15984 16748 17389.1 12057.8 6625 11225.4 16641.7 21308.6 33819.8 39019.7 32547.3 35216.8 39120.4 99323.3 =+'2014'!M40 =+'2015'!M40 2899.2 7775 8285 2493.7 5331.7 10985.8 7141.7 11135.2 350.7 2407 4058.6 15156.8 13837996.3 8313034.4 =+'2014'!N40 =+'2015'!N40 1753 5038.2 2820.5 2247 2030 3652 2075 1750 3900 3145 6032.5 2313.5 6688.4 12847.5 =+'2014'!O40 =+'2015'!O40 4163.363 4220.146 3294.695 2721.251 2314.435 =2674.088+2099.1 8842.9505 6290.0448 3072.8633 2016287.8 3009389.5 3960145.4 4048760.5 4198092.9 =+'2014'!P40 =+'2015'!P40 63.841 70.356 38.788 93.111 196.169 140.379 118.76313 243.0269 154.2637 161417.1 117967.1 139187.3 222555.7 365198.4 =+'2014'!Q40 =+'2015'!Q40 2798 5772 40201.2 26799.2 =+'2014'!F40 =+'2015'!F40 13618.1 9552.3 10000 13160 12131 16429 2843.5 4130 5975 13152.8 7358.8 7404.6 5942.2 19182 =+'2014'!G40 =+'2015'!G40 5260 559.8 1806 2748.5 1558 1945 1479 1626 7945 3132 5294.6 19050 12993.3 9997.5 =+'2014'!H40 =+'2015'!H40 3310.3 8181.9 8038.5 10919.2 24074.1 17218 13958 16990.8 17211.8 8530.7 7356.4 39602.4 39360.8 43595.5 =+'2014'!I40 =+'2015'!I40 2200 248.8 409.4 13368 6673.5 5984.6 14454 2289 3375 =+'2014'!J40 =+'2015'!J40 2094.6 7267 10638.5 7417.1 5901 5469.6 1256.5 540 4550 0 2000 3011.5 3790 1090 =+'2014'!K40 =+'2015'!K40 7368.9 8767.5 9520.6 9185.7 3561.8 2010 2460 3815 1650.5 10753 6475.8 16363.5 20660 28069.5 =+'2014'!L40 =+'2015'!L40 15984 16748 17389.1 12057.8 6625 11225.4 16641.7 21308.6 33819.8 39019.7 32547.3 35216.8 39120.4 99323.3 =+'2014'!M40 =+'2015'!M40 2899.2 7775 8285 2493.7 5331.7 10985.8 7141.7 11135.2 350.7 2407 4058.6 15156.8 13837996.3 8313034.4 =+'2014'!N40 =+'2015'!N40 1753 5038.2 2820.5 2247 2030 3652 2075 1750 3900 3145 6032.5 2313.5 6688.4 12847.5 =+'2014'!O40 =+'2015'!O40 4163.363 4220.146 3294.695 2721.251 2314.435 =2674.088+2099.1 8842.9505 6290.0448 3072.8633 2016287.8 3009389.5 3960145.4 4048760.5 4198092.9 =+'2014'!P40 =+'2015'!P40 63.841 70.356 38.788 93.111 196.169 140.379 118.76313 243.0269 154.2637 161417.1 117967.1 139187.3 222555.7 365198.4 =+'2014'!Q40 =+'2015'!Q40 </t>
    </r>
  </si>
  <si>
    <t>ЕБС-ийн  тоо</t>
  </si>
  <si>
    <t xml:space="preserve"> </t>
  </si>
  <si>
    <r>
      <t>2</t>
    </r>
    <r>
      <rPr>
        <sz val="11"/>
        <rFont val="Calibri"/>
        <family val="2"/>
      </rPr>
      <t xml:space="preserve">2 2 2 2 =+'2014'!F41 =+'2015'!F41 1 1 1 1 1 1 1 1 1 1 1 1 1 1 =+'2014'!G41 =+'2015'!G41 1 1 1 1 1 1 1 1 1 1 1 1 1 1 =+'2014'!H41 =+'2015'!H41 1 1 1 1 1 1 1 1 1 1 1 1 1 1 =+'2014'!I41 =+'2015'!I41 1 1 1 1 1 1 1 1 1 1 1 1 1 1 =+'2014'!J41 =+'2015'!J41 1 1 1 1 1 1 1 1 1 1 1 1 1 1 =+'2014'!K41 =+'2015'!K41 1 1 1 1 1 1 1 1 1 1 1 1 1 1 =+'2014'!L41 =+'2015'!L41 2 2 2 2 2 2 2 2 2 2 2 2 2 2 =+'2014'!M41 =+'2015'!M41 1 1 1 1 1 1 1 1 1 1 1 1 1 1 =+'2014'!N41 =+'2015'!N41 1 1 1 1 1 1 1 1 1 1 1 1 1 1 =+'2014'!O41 =+'2015'!O41 4 4 4 4 4 4 4 6 4 4 4 4 5 5 =+'2014'!P41 =+'2015'!P41 1 3 3 3 3 3 3 3 2 2 2 2 2 3 =+'2014'!Q41 =+'2015'!Q41 2 2 2 2 =+'2014'!F41 =+'2015'!F41 1 1 1 1 1 1 1 1 1 1 1 1 1 1 =+'2014'!G41 =+'2015'!G41 1 1 1 1 1 1 1 1 1 1 1 1 1 1 =+'2014'!H41 =+'2015'!H41 1 1 1 1 1 1 1 1 1 1 1 1 1 1 =+'2014'!I41 =+'2015'!I41 1 1 1 1 1 1 1 1 1 1 1 1 1 1 =+'2014'!J41 =+'2015'!J41 1 1 1 1 1 1 1 1 1 1 1 1 1 1 =+'2014'!K41 =+'2015'!K41 1 1 1 1 1 1 1 1 1 1 1 1 1 1 =+'2014'!L41 =+'2015'!L41 2 2 2 2 2 2 2 2 2 2 2 2 2 2 =+'2014'!M41 =+'2015'!M41 1 1 1 1 1 1 1 1 1 1 1 1 1 1 =+'2014'!N41 =+'2015'!N41 1 1 1 1 1 1 1 1 1 1 1 1 1 1 =+'2014'!O41 =+'2015'!O41 4 4 4 4 4 4 4 6 4 4 4 4 5 5 =+'2014'!P41 =+'2015'!P41 1 3 3 3 3 3 3 3 2 2 2 2 2 3 =+'2014'!Q41 =+'2015'!Q41 </t>
    </r>
  </si>
  <si>
    <t xml:space="preserve">           -ЕБС-д суралцагсдын тоо</t>
  </si>
  <si>
    <r>
      <t>400</t>
    </r>
    <r>
      <rPr>
        <sz val="11"/>
        <rFont val="Calibri"/>
        <family val="2"/>
      </rPr>
      <t xml:space="preserve">380 379 353 364 =+'2014'!F42 =+'2015'!F42 322 304 287 289 279 285 290 294 315 310 284 271 245 250 =+'2014'!G42 =+'2015'!G42 579 591 548 560 514 533 500 472 452 406 398 375 372 350 =+'2014'!H42 =+'2015'!H42 318 330 334 348 331 306 293 264 285 288 264 246 201 216 =+'2014'!I42 =+'2015'!I42 324 345 327 341 301 299 282 249 290 280 270 251 240 252 =+'2014'!J42 =+'2015'!J42 149 136 144 147 146 121 103 99 118 119 126 108 101 109 =+'2014'!K42 =+'2015'!K42 230 219 268 245 256 269 259 255 246 222 190 185 168 176 =+'2014'!L42 =+'2015'!L42 463 501 486 498 501 522 479 440 474 462 430 378 347 341 =+'2014'!M42 =+'2015'!M42 267 288 283 256 258 255 236 247 251 251 233 221 213 230 =+'2014'!N42 =+'2015'!N42 424 409 418 407 391 404 388 387 367 380 361 335 296 304 =+'2014'!O42 =+'2015'!O42 4510 4644 4770 4838 4836 4978 4883 4728 4580 4534 4590 4711 4804 4842 =+'2014'!P42 =+'2015'!P42 1125 1520 1587 1690 1845 2014 2142 2204 2368 2447 2494 2577 2704 2842 =+'2014'!Q42 =+'2015'!Q42 380 379 353 364 =+'2014'!F42 =+'2015'!F42 322 304 287 289 279 285 290 294 315 310 284 271 245 250 =+'2014'!G42 =+'2015'!G42 579 591 548 560 514 533 500 472 452 406 398 375 372 350 =+'2014'!H42 =+'2015'!H42 318 330 334 348 331 306 293 264 285 288 264 246 201 216 =+'2014'!I42 =+'2015'!I42 324 345 327 341 301 299 282 249 290 280 270 251 240 252 =+'2014'!J42 =+'2015'!J42 149 136 144 147 146 121 103 99 118 119 126 108 101 109 =+'2014'!K42 =+'2015'!K42 230 219 268 245 256 269 259 255 246 222 190 185 168 176 =+'2014'!L42 =+'2015'!L42 463 501 486 498 501 522 479 440 474 462 430 378 347 341 =+'2014'!M42 =+'2015'!M42 267 288 283 256 258 255 236 247 251 251 233 221 213 230 =+'2014'!N42 =+'2015'!N42 424 409 418 407 391 404 388 387 367 380 361 335 296 304 =+'2014'!O42 =+'2015'!O42 4510 4644 4770 4838 4836 4978 4883 4728 4580 4534 4590 4711 4804 4842 =+'2014'!P42 =+'2015'!P42 1125 1520 1587 1690 1845 2014 2142 2204 2368 2447 2494 2577 2704 2842 =+'2014'!Q42 =+'2015'!Q42 </t>
    </r>
  </si>
  <si>
    <t>Мэргэжлийн сургуулийн тоо</t>
  </si>
  <si>
    <r>
      <t>0</t>
    </r>
    <r>
      <rPr>
        <sz val="11"/>
        <rFont val="Calibri"/>
        <family val="2"/>
      </rPr>
      <t xml:space="preserve">0 0 0 0 =+'2014'!F43 =+'2015'!F43                   0 0 0 0 0 =+'2014'!G43 =+'2015'!G43                   0 0 0 0 0 =+'2014'!H43 =+'2015'!H43                   0 0 0 0 0 =+'2014'!I43 =+'2015'!I43                   0 0 0 0 0 =+'2014'!J43 =+'2015'!J43                   0 0 0 0 0 =+'2014'!K43 =+'2015'!K43                   0 0 0 0 0 =+'2014'!L43 =+'2015'!L43                   0 0 0 0 0 =+'2014'!M43 =+'2015'!M43                   0 0 0 0 0 =+'2014'!N43 =+'2015'!N43                   0 0 0 0 0 =+'2014'!O43 =+'2015'!O43 2 2 2 2 2 2 2 2 2 2 2 3 3 3 =+'2014'!P43 =+'2015'!P43                   0 0 0 0 0 =+'2014'!Q43 =+'2015'!Q43 0 0 0 0 =+'2014'!F43 =+'2015'!F43                   0 0 0 0 0 =+'2014'!G43 =+'2015'!G43                   0 0 0 0 0 =+'2014'!H43 =+'2015'!H43                   0 0 0 0 0 =+'2014'!I43 =+'2015'!I43                   0 0 0 0 0 =+'2014'!J43 =+'2015'!J43                   0 0 0 0 0 =+'2014'!K43 =+'2015'!K43                   0 0 0 0 0 =+'2014'!L43 =+'2015'!L43                   0 0 0 0 0 =+'2014'!M43 =+'2015'!M43                   0 0 0 0 0 =+'2014'!N43 =+'2015'!N43                   0 0 0 0 0 =+'2014'!O43 =+'2015'!O43 2 2 2 2 2 2 2 2 2 2 2 3 3 3 =+'2014'!P43 =+'2015'!P43                   0 0 0 0 0 =+'2014'!Q43 =+'2015'!Q43 </t>
    </r>
  </si>
  <si>
    <t xml:space="preserve">           -MС-д суралцагсдын тоо</t>
  </si>
  <si>
    <r>
      <t>0</t>
    </r>
    <r>
      <rPr>
        <sz val="11"/>
        <rFont val="Calibri"/>
        <family val="2"/>
      </rPr>
      <t xml:space="preserve">0 0 0 0 =+'2014'!F44 =+'2015'!F44                   0 0 0 0 0 =+'2014'!G44 =+'2015'!G44                   0 0 0 0 0 =+'2014'!H44 =+'2015'!H44                   0 0 0 0 0 =+'2014'!I44 =+'2015'!I44                   0 0 0 0 0 =+'2014'!J44 =+'2015'!J44                   0 0 0 0 0 =+'2014'!K44 =+'2015'!K44                   0 0 0 0 0 =+'2014'!L44 =+'2015'!L44                   0 0 0 0 0 =+'2014'!M44 =+'2015'!M44                   0 0 0 0 0 =+'2014'!N44 =+'2015'!N44                   0 0 0 0 0 =+'2014'!O44 =+'2015'!O44 =271+486 =286+497 =386+490 =343+493 =487+590 1202 1441 1688 1883 1885 1793 1964 1869 1760 =+'2014'!P44 =+'2015'!P44                   0 0 0 0 0 =+'2014'!Q44 =+'2015'!Q44 0 0 0 0 =+'2014'!F44 =+'2015'!F44                   0 0 0 0 0 =+'2014'!G44 =+'2015'!G44                   0 0 0 0 0 =+'2014'!H44 =+'2015'!H44                   0 0 0 0 0 =+'2014'!I44 =+'2015'!I44                   0 0 0 0 0 =+'2014'!J44 =+'2015'!J44                   0 0 0 0 0 =+'2014'!K44 =+'2015'!K44                   0 0 0 0 0 =+'2014'!L44 =+'2015'!L44                   0 0 0 0 0 =+'2014'!M44 =+'2015'!M44                   0 0 0 0 0 =+'2014'!N44 =+'2015'!N44                   0 0 0 0 0 =+'2014'!O44 =+'2015'!O44 =271+486 =286+497 =386+490 =343+493 =487+590 1202 1441 1688 1883 1885 1793 1964 1869 1760 =+'2014'!P44 =+'2015'!P44                   0 0 0 0 0 =+'2014'!Q44 =+'2015'!Q44 </t>
    </r>
  </si>
  <si>
    <t>Халдварт өвчний гаралт /1000 хүнд ногдох/</t>
  </si>
  <si>
    <r>
      <t>4</t>
    </r>
    <r>
      <rPr>
        <sz val="11"/>
        <rFont val="Calibri"/>
        <family val="2"/>
      </rPr>
      <t xml:space="preserve">12 7 6.1 6.1 =+'2014'!F45 =+'2015'!F45 3 17 9 6 =13/BW7*1000 =10*0.56980056980057 41.5 8 16 6 10 10 11.4 11.4 =+'2014'!G45 =+'2015'!G45 1 7 14 3 =14/CN7*1000 =20*0.468384074941452 11 26 28 11.3 31 19 17.3 17.3 =+'2014'!H45 =+'2015'!H45 5 10 6 7 =12/DE7*1000 =27*0.583090379008746 4.9 44 17 6 14 15 7.7 7.7 =+'2014'!I45 =+'2015'!I45 3 16 13 9 =20/DV7*1000 =16*0.544365813826892 28.6 33 23 10 6 23 7.8 7.8 =+'2014'!J45 =+'2015'!J45 3 14 5 7 =9/EM7*1000 =31*0.758150113722517 8.5 24 12 8 8 10 11.8 11.8 =+'2014'!K45 =+'2015'!K45 6 9 21 6 =13/FD7*1000 =14*0.632911392405063 18.7 25 17 9 13 15 4.6 4.6 =+'2014'!L45 =+'2015'!L45 3 12 12 6 =9/FU7*1000 =38*0.323624595469256 15.6 17 25 18 18 8 8.6 8.6 =+'2014'!M45 =+'2015'!M45 0 4 14 8 =12/GL7*1000 =18*0.648508430609598 13 16 15 11 7 19 10 10 =+'2014'!N45 =+'2015'!N45 2 4 8 18 =12/HC7*1000 =10*0.398089171974522 12.7 22 8 7 10 21 8.3 8.3 =+'2014'!O45 =+'2015'!O45 12 32 24 13 =286/HT7*1000 =303*0.0547285464098074 22 33 27 24 32 22 35.8 35.8 =+'2014'!P45 =+'2015'!P45 2 11 15 10 =83/IK7*1000 =71*0.119717466778403 14.7 15 16 29 19 25 0.9 0.9 =+'2014'!Q45 =+'2015'!Q45 12 7 6.1 6.1 =+'2014'!F45 =+'2015'!F45 3 17 9 6 =13/BW7*1000 =10*0.56980056980057 41.5 8 16 6 10 10 11.4 11.4 =+'2014'!G45 =+'2015'!G45 1 7 14 3 =14/CN7*1000 =20*0.468384074941452 11 26 28 11.3 31 19 17.3 17.3 =+'2014'!H45 =+'2015'!H45 5 10 6 7 =12/DE7*1000 =27*0.583090379008746 4.9 44 17 6 14 15 7.7 7.7 =+'2014'!I45 =+'2015'!I45 3 16 13 9 =20/DV7*1000 =16*0.544365813826892 28.6 33 23 10 6 23 7.8 7.8 =+'2014'!J45 =+'2015'!J45 3 14 5 7 =9/EM7*1000 =31*0.758150113722517 8.5 24 12 8 8 10 11.8 11.8 =+'2014'!K45 =+'2015'!K45 6 9 21 6 =13/FD7*1000 =14*0.632911392405063 18.7 25 17 9 13 15 4.6 4.6 =+'2014'!L45 =+'2015'!L45 3 12 12 6 =9/FU7*1000 =38*0.323624595469256 15.6 17 25 18 18 8 8.6 8.6 =+'2014'!M45 =+'2015'!M45 0 4 14 8 =12/GL7*1000 =18*0.648508430609598 13 16 15 11 7 19 10 10 =+'2014'!N45 =+'2015'!N45 2 4 8 18 =12/HC7*1000 =10*0.398089171974522 12.7 22 8 7 10 21 8.3 8.3 =+'2014'!O45 =+'2015'!O45 12 32 24 13 =286/HT7*1000 =303*0.0547285464098074 22 33 27 24 32 22 35.8 35.8 =+'2014'!P45 =+'2015'!P45 2 11 15 10 =83/IK7*1000 =71*0.119717466778403 14.7 15 16 29 19 25 0.9 0.9 =+'2014'!Q45 =+'2015'!Q45 </t>
    </r>
  </si>
  <si>
    <t>Эхийн эндэгдэл</t>
  </si>
  <si>
    <r>
      <t>0</t>
    </r>
    <r>
      <rPr>
        <sz val="11"/>
        <rFont val="Calibri"/>
        <family val="2"/>
      </rPr>
      <t xml:space="preserve">0 0 0 0 =+'2014'!F46 =+'2015'!F46                   0 0 0 0 0 =+'2014'!G46 =+'2015'!G46                   0 0 0 0 0 =+'2014'!H46 =+'2015'!H46                   0 0 0 0 0 =+'2014'!I46 =+'2015'!I46     1             0 0 0 0 0 =+'2014'!J46 =+'2015'!J46                   0 0 0 0 0 =+'2014'!K46 =+'2015'!K46                   0 0 0 0 0 =+'2014'!L46 =+'2015'!L46                   0 0 0 0 0 =+'2014'!M46 =+'2015'!M46                   0 0 0 0 0 =+'2014'!N46 =+'2015'!N46                   0 0 0 0 0 =+'2014'!O46 =+'2015'!O46 1     2         1 0 0 0 0 1 =+'2014'!P46 =+'2015'!P46                 . 0 0 0 0 0 =+'2014'!Q46 =+'2015'!Q46 0 0 0 0 =+'2014'!F46 =+'2015'!F46                   0 0 0 0 0 =+'2014'!G46 =+'2015'!G46                   0 0 0 0 0 =+'2014'!H46 =+'2015'!H46                   0 0 0 0 0 =+'2014'!I46 =+'2015'!I46     1             0 0 0 0 0 =+'2014'!J46 =+'2015'!J46                   0 0 0 0 0 =+'2014'!K46 =+'2015'!K46                   0 0 0 0 0 =+'2014'!L46 =+'2015'!L46                   0 0 0 0 0 =+'2014'!M46 =+'2015'!M46                   0 0 0 0 0 =+'2014'!N46 =+'2015'!N46                   0 0 0 0 0 =+'2014'!O46 =+'2015'!O46 1     2         1 0 0 0 0 1 =+'2014'!P46 =+'2015'!P46                 . 0 0 0 0 0 =+'2014'!Q46 =+'2015'!Q46 </t>
    </r>
  </si>
  <si>
    <t>.</t>
  </si>
  <si>
    <t>Нялхсын эндэгдэл</t>
  </si>
  <si>
    <r>
      <t>2</t>
    </r>
    <r>
      <rPr>
        <sz val="11"/>
        <rFont val="Calibri"/>
        <family val="2"/>
      </rPr>
      <t xml:space="preserve">0 0 0 =+'2014'!F47 =+'2015'!F47 3 1 1 0 1 0 0 3 =+'2014'!G47 =+'2015'!G47 1 1 1 2 1 2 0 0 =+'2014'!H47 =+'2015'!H47 1 1 1 1 0 0 =+'2014'!I47 =+'2015'!I47 1 1 1 0 0 0 0 0 =+'2014'!J47 =+'2015'!J47 1 1 1 1 1 0 1 0 0 0 =+'2014'!K47 =+'2015'!K47 1 1 1 1 0 0 0 =+'2014'!L47 =+'2015'!L47 1 1 1 0 0 =+'2014'!M47 =+'2015'!M47 1 2 1 4 1 1 0 0 =+'2014'!N47 =+'2015'!N47 1 1 0 1 1 0 0 =+'2014'!O47 =+'2015'!O47 18 23 18 13 10 11 13 14 27 17 25 10 17 13 =+'2014'!P47 =+'2015'!P47 3 3 2 1 3 4 2 7 4 7 3 2 5 6 =+'2014'!Q47 =+'2015'!Q47 0 0 0 =+'2014'!F47 =+'2015'!F47 3 1 1 0 1 0 0 3 =+'2014'!G47 =+'2015'!G47 1 1 1 2 1 2 0 0 =+'2014'!H47 =+'2015'!H47 1 1 1 1 0 0 =+'2014'!I47 =+'2015'!I47 1 1 1 0 0 0 0 0 =+'2014'!J47 =+'2015'!J47 1 1 1 1 1 0 1 0 0 0 =+'2014'!K47 =+'2015'!K47 1 1 1 1 0 0 0 =+'2014'!L47 =+'2015'!L47 1 1 1 0 0 =+'2014'!M47 =+'2015'!M47 1 2 1 4 1 1 0 0 =+'2014'!N47 =+'2015'!N47 1 1 0 1 1 0 0 =+'2014'!O47 =+'2015'!O47 18 23 18 13 10 11 13 14 27 17 25 10 17 13 =+'2014'!P47 =+'2015'!P47 3 3 2 1 3 4 2 7 4 7 3 2 5 6 =+'2014'!Q47 =+'2015'!Q47 </t>
    </r>
  </si>
  <si>
    <t>Бүртгэгдсэн гэмт хэргийн тоо</t>
  </si>
  <si>
    <r>
      <t>20</t>
    </r>
    <r>
      <rPr>
        <sz val="11"/>
        <rFont val="Calibri"/>
        <family val="2"/>
      </rPr>
      <t xml:space="preserve">17 11 13 21 =+'2014'!F48 =+'2015'!F48 15 12 9 5 7 1 4 5 4 6 6 5 6 9 =+'2014'!G48 =+'2015'!G48 48 25 24 24 19 25 35 30 17 15 15 8 21 20 =+'2014'!H48 =+'2015'!H48 4 16 9 12 12 4 6 6 9 0 5 1 3 7 =+'2014'!I48 =+'2015'!I48 12 21 22 17 19 19 11 11 7 9 2 5 10 10 =+'2014'!J48 =+'2015'!J48 10 11 10 6 13 10 17 14 15 8 8 11 15 6 =+'2014'!K48 =+'2015'!K48 12 38 41 9 33 5 5 12 13 5 5 5 4 9 =+'2014'!L48 =+'2015'!L48 4 2 7 18 5 10 9 16 9 19 20 10 32 32 =+'2014'!M48 =+'2015'!M48 6 11 5 9 3 2 4 6 8 5 5 4 15 14 =+'2014'!N48 =+'2015'!N48 11 20 20 8 19 7 5 10 7 6 10 11 11 11 =+'2014'!O48 =+'2015'!O48 254 257 192 256 229 =165+17 261 221 192 191 198 218 221 196 =+'2014'!P48 =+'2015'!P48 185 233 264 245 221 181 167 186 202 254 204 221 194 203 =+'2014'!Q48 =+'2015'!Q48 17 11 13 21 =+'2014'!F48 =+'2015'!F48 15 12 9 5 7 1 4 5 4 6 6 5 6 9 =+'2014'!G48 =+'2015'!G48 48 25 24 24 19 25 35 30 17 15 15 8 21 20 =+'2014'!H48 =+'2015'!H48 4 16 9 12 12 4 6 6 9 0 5 1 3 7 =+'2014'!I48 =+'2015'!I48 12 21 22 17 19 19 11 11 7 9 2 5 10 10 =+'2014'!J48 =+'2015'!J48 10 11 10 6 13 10 17 14 15 8 8 11 15 6 =+'2014'!K48 =+'2015'!K48 12 38 41 9 33 5 5 12 13 5 5 5 4 9 =+'2014'!L48 =+'2015'!L48 4 2 7 18 5 10 9 16 9 19 20 10 32 32 =+'2014'!M48 =+'2015'!M48 6 11 5 9 3 2 4 6 8 5 5 4 15 14 =+'2014'!N48 =+'2015'!N48 11 20 20 8 19 7 5 10 7 6 10 11 11 11 =+'2014'!O48 =+'2015'!O48 254 257 192 256 229 =165+17 261 221 192 191 198 218 221 196 =+'2014'!P48 =+'2015'!P48 185 233 264 245 221 181 167 186 202 254 204 221 194 203 =+'2014'!Q48 =+'2015'!Q48 </t>
    </r>
  </si>
  <si>
    <t>Гэмт хэрэг(18&lt; насны 1000 хүнд ногдох)</t>
  </si>
  <si>
    <r>
      <t>12.8</t>
    </r>
    <r>
      <rPr>
        <sz val="11"/>
        <rFont val="Calibri"/>
        <family val="2"/>
      </rPr>
      <t xml:space="preserve">10 6.7 7.9 12.5 =+'2014'!F49 =+'2015'!F49 13 10 8 4 6 =1000/1092 3 4.48833034111311 3.53669319186561 5.2 5 4.3 5.1 7.6 =+'2014'!G49 =+'2015'!G49 30 16 16 16 13 =25*1000/1392 22 20.4918032786885 11.6838487972509 10.4 11 5.7 15 14.4 =+'2014'!H49 =+'2015'!H49 3 15 8 11 12 =4*1000/1022 6 5.83657587548638 9.01803607214429 0 5 1 2.9 6.6 =+'2014'!I49 =+'2015'!I49 10 18 19 14 17 =19*1000/1124 8 9.0684253915911 6.00858369098713 7.6 2 3.9 7.8 7.9 =+'2014'!J49 =+'2015'!J49 14 15 13 8 17 =10*1000/769 20 18.6915887850467 20.0803212851406 10.6 10 15 20.4 7.8 =+'2014'!K49 =+'2015'!K49 11 36 39 8 33 =5*1000/1028 5 12.2324159021407 13.3333333333333 5 19 4.9 3.9 9.1 =+'2014'!L49 =+'2015'!L49 2 1 4 10 3 =10*1000/1811 5 8.49707912904939 4.83870967741935 10.2 3 5.2 16.6 16.8 =+'2014'!M49 =+'2015'!M49 6 11 5 9 3 =2*1000/952 4 6.5359477124183 8.44772967265047 5.1 5 3.9 14.7 13.8 =+'2014'!N49 =+'2015'!N49 7 12 13 5 12 =7*1000/1549 3 6.62690523525514 4.68854655056932 3.9 6 6.4 6.5 7.1 =+'2014'!O49 =+'2015'!O49 25 25 17 22 19 =1000*182/11688 19 17.803915250141 14.586340499886 13.9 14 15.2 15.6 13.4 =+'2014'!P49 =+'2015'!P49 51 63 66 58 47 =181*1000/5140 20 30.014523156366 27.2567804614762 30.6 22 23.3 19.8 19.7 =+'2014'!Q49 =+'2015'!Q49 10 6.7 7.9 12.5 =+'2014'!F49 =+'2015'!F49 13 10 8 4 6 =1000/1092 3 4.48833034111311 3.53669319186561 5.2 5 4.3 5.1 7.6 =+'2014'!G49 =+'2015'!G49 30 16 16 16 13 =25*1000/1392 22 20.4918032786885 11.6838487972509 10.4 11 5.7 15 14.4 =+'2014'!H49 =+'2015'!H49 3 15 8 11 12 =4*1000/1022 6 5.83657587548638 9.01803607214429 0 5 1 2.9 6.6 =+'2014'!I49 =+'2015'!I49 10 18 19 14 17 =19*1000/1124 8 9.0684253915911 6.00858369098713 7.6 2 3.9 7.8 7.9 =+'2014'!J49 =+'2015'!J49 14 15 13 8 17 =10*1000/769 20 18.6915887850467 20.0803212851406 10.6 10 15 20.4 7.8 =+'2014'!K49 =+'2015'!K49 11 36 39 8 33 =5*1000/1028 5 12.2324159021407 13.3333333333333 5 19 4.9 3.9 9.1 =+'2014'!L49 =+'2015'!L49 2 1 4 10 3 =10*1000/1811 5 8.49707912904939 4.83870967741935 10.2 3 5.2 16.6 16.8 =+'2014'!M49 =+'2015'!M49 6 11 5 9 3 =2*1000/952 4 6.5359477124183 8.44772967265047 5.1 5 3.9 14.7 13.8 =+'2014'!N49 =+'2015'!N49 7 12 13 5 12 =7*1000/1549 3 6.62690523525514 4.68854655056932 3.9 6 6.4 6.5 7.1 =+'2014'!O49 =+'2015'!O49 25 25 17 22 19 =1000*182/11688 19 17.803915250141 14.586340499886 13.9 14 15.2 15.6 13.4 =+'2014'!P49 =+'2015'!P49 51 63 66 58 47 =181*1000/5140 20 30.014523156366 27.2567804614762 30.6 22 23.3 19.8 19.7 =+'2014'!Q49 =+'2015'!Q49 </t>
    </r>
  </si>
  <si>
    <t>Орон нутгийн төсвийн орлого*</t>
  </si>
  <si>
    <r>
      <t>303.4</t>
    </r>
    <r>
      <rPr>
        <sz val="11"/>
        <rFont val="Calibri"/>
        <family val="2"/>
      </rPr>
      <t xml:space="preserve">237.5 236 165.3 165.3 =+'2014'!F50 =+'2015'!F50 8709.1 13640.9 12397.3 10433.4 11257.2 11645.1 11400.7 23713.2 42741.04 44.6 59.8 41.5 85.9 85.9 =+'2014'!G50 =+'2015'!G50 43236.3 50142.7 46693.5 12373.7 14607.7 16774.1 15163 62290 92972.168 103.4 99.5 61.6 60 60 =+'2014'!H50 =+'2015'!H50 15103.4 16340.4 13908.8 10716.8 10578.6 16852.2 11324.2 34403.1 52907.004 69.1 87.9 71 100.8 100.8 =+'2014'!I50 =+'2015'!I50 23519.7 36559.3 30644.4 13462 14882.7 13665.9 10277.4 49655.3 89705.667 145.4 127.5 110.5 48.8 48.8 =+'2014'!J50 =+'2015'!J50 6522.5 16276.4 13006 10221.8 10050 12129.9 6341.1 33953.2 55002.55 62 74.1 57.1 80.5 80.5 =+'2014'!K50 =+'2015'!K50 9812.6 17120 14206.7 7920 9513.8 11059.8 15488.8 38590.5 76320.857 108.4 82.7 23.6 26.3 26.3 =+'2014'!L50 =+'2015'!L50 18048.9 34648.3 31627 24999.9 32890.7 45915.7 49241.5 81441.4 112686.218 118 147 244.1 219.4 219.4 =+'2014'!M50 =+'2015'!M50 9173.9 18431.8 10746.4 7637.2 9186 9251.3 9971.9 32954.4 54781.775 68.1 50.7 87.7 247.7 247.7 =+'2014'!N50 =+'2015'!N50 18328.1 27137 20703.9 10799.1 12429.4 13616.8 30161.5 33221.9 66395.4 76.9 56.3 42 50.9 50.9 =+'2014'!O50 =+'2015'!O50 257.364 840.629 1615.542 953.751 1357.015 1478.9469 1934.8867 2827.4204 5550.43241 4.601.7 6254.8 517 459.3 459.3 =+'2014'!P50 =+'2015'!P50 538.8668 639.0233 689.72 349.9707 338.1383 398.717 504.4865 749.1137 154.463106 1036.4 1208.3 1644.7 1997.4 1997.4 =+'2014'!Q50 =+'2015'!Q50 237.5 236 165.3 165.3 =+'2014'!F50 =+'2015'!F50 8709.1 13640.9 12397.3 10433.4 11257.2 11645.1 11400.7 23713.2 42741.04 44.6 59.8 41.5 85.9 85.9 =+'2014'!G50 =+'2015'!G50 43236.3 50142.7 46693.5 12373.7 14607.7 16774.1 15163 62290 92972.168 103.4 99.5 61.6 60 60 =+'2014'!H50 =+'2015'!H50 15103.4 16340.4 13908.8 10716.8 10578.6 16852.2 11324.2 34403.1 52907.004 69.1 87.9 71 100.8 100.8 =+'2014'!I50 =+'2015'!I50 23519.7 36559.3 30644.4 13462 14882.7 13665.9 10277.4 49655.3 89705.667 145.4 127.5 110.5 48.8 48.8 =+'2014'!J50 =+'2015'!J50 6522.5 16276.4 13006 10221.8 10050 12129.9 6341.1 33953.2 55002.55 62 74.1 57.1 80.5 80.5 =+'2014'!K50 =+'2015'!K50 9812.6 17120 14206.7 7920 9513.8 11059.8 15488.8 38590.5 76320.857 108.4 82.7 23.6 26.3 26.3 =+'2014'!L50 =+'2015'!L50 18048.9 34648.3 31627 24999.9 32890.7 45915.7 49241.5 81441.4 112686.218 118 147 244.1 219.4 219.4 =+'2014'!M50 =+'2015'!M50 9173.9 18431.8 10746.4 7637.2 9186 9251.3 9971.9 32954.4 54781.775 68.1 50.7 87.7 247.7 247.7 =+'2014'!N50 =+'2015'!N50 18328.1 27137 20703.9 10799.1 12429.4 13616.8 30161.5 33221.9 66395.4 76.9 56.3 42 50.9 50.9 =+'2014'!O50 =+'2015'!O50 257.364 840.629 1615.542 953.751 1357.015 1478.9469 1934.8867 2827.4204 5550.43241 4.601.7 6254.8 517 459.3 459.3 =+'2014'!P50 =+'2015'!P50 538.8668 639.0233 689.72 349.9707 338.1383 398.717 504.4865 749.1137 154.463106 1036.4 1208.3 1644.7 1997.4 1997.4 =+'2014'!Q50 =+'2015'!Q50 </t>
    </r>
  </si>
  <si>
    <t>4.601.7</t>
  </si>
  <si>
    <t>Орон нутгийн төсвийн зарлага*</t>
  </si>
  <si>
    <r>
      <t>118.5</t>
    </r>
    <r>
      <rPr>
        <sz val="11"/>
        <rFont val="Calibri"/>
        <family val="2"/>
      </rPr>
      <t xml:space="preserve">126.9 181.4 252.6 252.6 =+'2014'!F51 =+'2015'!F51 73702.9 71903.5 157466.6 25377.4 36566.2 40721.3 50752.8 80005.2 111827.2 104.9 123.6 178 281.9 281.9 =+'2014'!G51 =+'2015'!G51 99553.5 105513.4 134515.8 34048.2 58890.7 51661.8 56090.1 100750.9 132868.1 153.2 160 205.1 273.5 273.5 =+'2014'!H51 =+'2015'!H51 78427.9 78834.3 135705.8 26855.6 31699.6 43536.5 60838.9 78145.5 118181.8 113.9 137.6 172.5 266.5 266.5 =+'2014'!I51 =+'2015'!I51 77129.3 76770.8 90655.9 25095.7 31643.6 47037.8 53310.1 85519.6 112840.3 110.1 134.9 166.9 249.8 249.8 =+'2014'!J51 =+'2015'!J51 54599.5 54678.2 78125.7 20824.8 34328.9 43667.9 42722.3 75974.6 105086.9 98.4 111.3 147.9 225.9 225.9 =+'2014'!K51 =+'2015'!K51 59833.8 61631.4 109299.4 22702.7 39863.6 37826.9 47970 81617.2 109728.6 108.4 125.2 162.3 248 248 =+'2014'!L51 =+'2015'!L51 104356.4 95875.1 200971.1 34964.4 49331 52346.3 65517.9 106282.1 155240.7 142.3 149.5 236.6 269.9 269.9 =+'2014'!M51 =+'2015'!M51 67793.4 70181.9 85138.8 22486.4 31307.6 39485.7 71409.1 80365.6 115782.6 111.3 133.9 207.6 249.3 249.3 =+'2014'!N51 =+'2015'!N51 72458.5 89880.6 166718.4 26204.7 38650 44913.4 68835.7 90574 124665.7 122.5 133.9 176.6 279.2 279.2 =+'2014'!O51 =+'2015'!O51 1895.9614 2332.52 2975.2069 1042.2072 1119.1428 1307.5401 1510.6051 2265.1349 3706.1589 1.527.1 3.144.4 667.5 1084.2 1084.2 =+'2014'!P51 =+'2015'!P51 809.666 858.867 471.2047 40.5645 107.1499 66.1334 88.8863 174.833 237.9536 368.6 262.6 454 972.2 972.2 =+'2014'!Q51 =+'2015'!Q51 126.9 181.4 252.6 252.6 =+'2014'!F51 =+'2015'!F51 73702.9 71903.5 157466.6 25377.4 36566.2 40721.3 50752.8 80005.2 111827.2 104.9 123.6 178 281.9 281.9 =+'2014'!G51 =+'2015'!G51 99553.5 105513.4 134515.8 34048.2 58890.7 51661.8 56090.1 100750.9 132868.1 153.2 160 205.1 273.5 273.5 =+'2014'!H51 =+'2015'!H51 78427.9 78834.3 135705.8 26855.6 31699.6 43536.5 60838.9 78145.5 118181.8 113.9 137.6 172.5 266.5 266.5 =+'2014'!I51 =+'2015'!I51 77129.3 76770.8 90655.9 25095.7 31643.6 47037.8 53310.1 85519.6 112840.3 110.1 134.9 166.9 249.8 249.8 =+'2014'!J51 =+'2015'!J51 54599.5 54678.2 78125.7 20824.8 34328.9 43667.9 42722.3 75974.6 105086.9 98.4 111.3 147.9 225.9 225.9 =+'2014'!K51 =+'2015'!K51 59833.8 61631.4 109299.4 22702.7 39863.6 37826.9 47970 81617.2 109728.6 108.4 125.2 162.3 248 248 =+'2014'!L51 =+'2015'!L51 104356.4 95875.1 200971.1 34964.4 49331 52346.3 65517.9 106282.1 155240.7 142.3 149.5 236.6 269.9 269.9 =+'2014'!M51 =+'2015'!M51 67793.4 70181.9 85138.8 22486.4 31307.6 39485.7 71409.1 80365.6 115782.6 111.3 133.9 207.6 249.3 249.3 =+'2014'!N51 =+'2015'!N51 72458.5 89880.6 166718.4 26204.7 38650 44913.4 68835.7 90574 124665.7 122.5 133.9 176.6 279.2 279.2 =+'2014'!O51 =+'2015'!O51 1895.9614 2332.52 2975.2069 1042.2072 1119.1428 1307.5401 1510.6051 2265.1349 3706.1589 1.527.1 3.144.4 667.5 1084.2 1084.2 =+'2014'!P51 =+'2015'!P51 809.666 858.867 471.2047 40.5645 107.1499 66.1334 88.8863 174.833 237.9536 368.6 262.6 454 972.2 972.2 =+'2014'!Q51 =+'2015'!Q51 </t>
    </r>
  </si>
  <si>
    <t>1.527.1</t>
  </si>
  <si>
    <t>3.144.4</t>
  </si>
  <si>
    <t>Хэрэглээний үнийн индексийн өөрчлөлт суурь оноос</t>
  </si>
  <si>
    <t>хувь</t>
  </si>
  <si>
    <t xml:space="preserve">  =+'2014'!F52 =+'2015'!F52   =+'2014'!G52 =+'2015'!G52 =+'2014'!H52 =+'2015'!H52 =+'2014'!I52 =+'2015'!I52 =+'2014'!J52 =+'2015'!J52 =+'2014'!K52 =+'2015'!K52 =+'2014'!L52 =+'2015'!L52 =+'2014'!M52 =+'2015'!M52   =+'2014'!N52 =+'2015'!N52   =+'2014'!O52 =+'2015'!O52 100 107 104.4 106.9 121.6 128.5 133.6 162.1 196.2 177.8 107.3 =+'2014'!P52 =+'2015'!P52 =+'2014'!Q52 =+'2015'!Q52   =+'2014'!F52 =+'2015'!F52   =+'2014'!G52 =+'2015'!G52 =+'2014'!H52 =+'2015'!H52 =+'2014'!I52 =+'2015'!I52 =+'2014'!J52 =+'2015'!J52 =+'2014'!K52 =+'2015'!K52 =+'2014'!L52 =+'2015'!L52 =+'2014'!M52 =+'2015'!M52   =+'2014'!N52 =+'2015'!N52   =+'2014'!O52 =+'2015'!O52 100 107 104.4 106.9 121.6 128.5 133.6 162.1 196.2 177.8 107.3 =+'2014'!P52 =+'2015'!P52 =+'2014'!Q52 =+'2015'!Q52 </t>
  </si>
  <si>
    <t>Хэрэглээний үнийн индексийн өөрчлөлт өмнөх оноос</t>
  </si>
  <si>
    <r>
      <t> </t>
    </r>
    <r>
      <rPr>
        <sz val="11"/>
        <rFont val="Calibri"/>
        <family val="2"/>
      </rPr>
      <t xml:space="preserve">        =+'2014'!F53 =+'2015'!F53                               =+'2014'!G53 =+'2015'!G53                               =+'2014'!H53 =+'2015'!H53                               =+'2014'!I53 =+'2015'!I53                               =+'2014'!J53 =+'2015'!J53                               =+'2014'!K53 =+'2015'!K53                               =+'2014'!L53 =+'2015'!L53                               =+'2014'!M53 =+'2015'!M53                               =+'2014'!N53 =+'2015'!N53                               =+'2014'!O53 =+'2015'!O53   100 107 99.2 102.3 113.1 108.2 106 119.35366399992 127.314769244654 116 107.3       =+'2014'!P53 =+'2015'!P53                               =+'2014'!Q53 =+'2015'!Q53         =+'2014'!F53 =+'2015'!F53                               =+'2014'!G53 =+'2015'!G53                               =+'2014'!H53 =+'2015'!H53                               =+'2014'!I53 =+'2015'!I53                               =+'2014'!J53 =+'2015'!J53                               =+'2014'!K53 =+'2015'!K53                               =+'2014'!L53 =+'2015'!L53                               =+'2014'!M53 =+'2015'!M53                               =+'2014'!N53 =+'2015'!N53                               =+'2014'!O53 =+'2015'!O53   100 107 99.2 102.3 113.1 108.2 106 119.35366399992 127.314769244654 116 107.3       =+'2014'!P53 =+'2015'!P53                               =+'2014'!Q53 =+'2015'!Q53 </t>
    </r>
  </si>
</sst>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0.0"/>
    <numFmt numFmtId="165" formatCode="_(* #,##0_);_(* \(#,##0\);_(* &quot;-&quot;??_);_(@_)"/>
  </numFmts>
  <fonts count="23">
    <font>
      <sz val="11"/>
      <color theme="1"/>
      <name val="Calibri"/>
      <family val="2"/>
      <scheme val="minor"/>
    </font>
    <font>
      <sz val="11"/>
      <color theme="1"/>
      <name val="Calibri"/>
      <family val="2"/>
      <scheme val="minor"/>
    </font>
    <font>
      <sz val="11"/>
      <name val="Tahoma"/>
      <family val="2"/>
    </font>
    <font>
      <sz val="9"/>
      <name val="Arial Mon"/>
      <family val="2"/>
    </font>
    <font>
      <b/>
      <sz val="11"/>
      <name val="Arial"/>
      <family val="2"/>
    </font>
    <font>
      <b/>
      <sz val="10"/>
      <name val="Arial"/>
      <family val="2"/>
    </font>
    <font>
      <b/>
      <sz val="10"/>
      <name val="Arial Mon"/>
      <family val="2"/>
    </font>
    <font>
      <sz val="10"/>
      <name val="Arial"/>
      <family val="2"/>
    </font>
    <font>
      <sz val="11"/>
      <name val="Calibri"/>
      <family val="2"/>
    </font>
    <font>
      <b/>
      <sz val="9"/>
      <name val="Arial"/>
      <family val="2"/>
    </font>
    <font>
      <sz val="9"/>
      <name val="Arial"/>
      <family val="2"/>
    </font>
    <font>
      <sz val="10"/>
      <name val="Arial Mon"/>
      <family val="2"/>
    </font>
    <font>
      <sz val="11"/>
      <name val="Arial"/>
      <family val="2"/>
    </font>
    <font>
      <sz val="9"/>
      <name val="Calibri"/>
      <family val="2"/>
    </font>
    <font>
      <sz val="10"/>
      <color rgb="FF000000"/>
      <name val="Arial"/>
      <family val="2"/>
    </font>
    <font>
      <sz val="9"/>
      <name val="MonFnt18"/>
      <family val="1"/>
    </font>
    <font>
      <i/>
      <sz val="9"/>
      <name val="Arial"/>
      <family val="2"/>
    </font>
    <font>
      <sz val="9"/>
      <color rgb="FF000000"/>
      <name val="Arial"/>
      <family val="2"/>
    </font>
    <font>
      <sz val="10"/>
      <name val="MonFnt18"/>
      <family val="1"/>
    </font>
    <font>
      <sz val="10"/>
      <color theme="1"/>
      <name val="Calibri"/>
      <family val="2"/>
      <scheme val="minor"/>
    </font>
    <font>
      <sz val="11"/>
      <color theme="1"/>
      <name val="Arial"/>
      <family val="2"/>
    </font>
    <font>
      <sz val="10"/>
      <color rgb="FF000000"/>
      <name val="Calibri"/>
      <family val="2"/>
    </font>
    <font>
      <sz val="11"/>
      <color rgb="FF000000"/>
      <name val="Calibri"/>
      <family val="2"/>
    </font>
  </fonts>
  <fills count="7">
    <fill>
      <patternFill patternType="none"/>
    </fill>
    <fill>
      <patternFill patternType="gray125"/>
    </fill>
    <fill>
      <patternFill patternType="solid">
        <fgColor rgb="FFD8D8D8"/>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indexed="9"/>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style="medium">
        <color rgb="FF000000"/>
      </right>
      <top style="medium">
        <color indexed="64"/>
      </top>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22"/>
      </right>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201">
    <xf numFmtId="0" fontId="0" fillId="0" borderId="0" xfId="0"/>
    <xf numFmtId="0" fontId="2" fillId="0" borderId="0" xfId="0" applyFont="1"/>
    <xf numFmtId="0" fontId="3" fillId="0" borderId="0" xfId="0" applyFont="1" applyFill="1"/>
    <xf numFmtId="0" fontId="4" fillId="2"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0" xfId="0" applyFont="1" applyFill="1" applyBorder="1" applyAlignment="1">
      <alignment horizontal="center"/>
    </xf>
    <xf numFmtId="0" fontId="5" fillId="2" borderId="8" xfId="0" applyFont="1" applyFill="1" applyBorder="1" applyAlignment="1">
      <alignment horizont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9" xfId="0" applyFont="1" applyFill="1" applyBorder="1" applyAlignment="1">
      <alignment horizontal="centerContinuous" vertical="center"/>
    </xf>
    <xf numFmtId="0" fontId="6" fillId="3" borderId="10" xfId="0" applyFont="1" applyFill="1" applyBorder="1" applyAlignment="1">
      <alignment horizontal="centerContinuous"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44" fontId="6" fillId="3" borderId="9" xfId="2" applyFont="1" applyFill="1" applyBorder="1" applyAlignment="1">
      <alignment horizontal="center" vertical="center"/>
    </xf>
    <xf numFmtId="44" fontId="6" fillId="3" borderId="10" xfId="2" applyFont="1" applyFill="1" applyBorder="1" applyAlignment="1">
      <alignment horizontal="center" vertical="center"/>
    </xf>
    <xf numFmtId="44" fontId="6" fillId="3" borderId="11" xfId="2" applyFont="1" applyFill="1" applyBorder="1" applyAlignment="1">
      <alignment horizontal="center" vertical="center"/>
    </xf>
    <xf numFmtId="0" fontId="4" fillId="2" borderId="12" xfId="0" applyFont="1" applyFill="1" applyBorder="1" applyAlignment="1">
      <alignment horizontal="center" wrapText="1"/>
    </xf>
    <xf numFmtId="0" fontId="5" fillId="2" borderId="13" xfId="0" applyFont="1" applyFill="1" applyBorder="1" applyAlignment="1">
      <alignment horizontal="center" wrapText="1"/>
    </xf>
    <xf numFmtId="0" fontId="5" fillId="2" borderId="14" xfId="0" applyFont="1" applyFill="1" applyBorder="1" applyAlignment="1">
      <alignment horizontal="center" wrapText="1"/>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2" borderId="16" xfId="0" applyFont="1" applyFill="1" applyBorder="1" applyAlignment="1">
      <alignment horizontal="center"/>
    </xf>
    <xf numFmtId="0" fontId="5" fillId="2" borderId="14" xfId="0" applyFont="1" applyFill="1" applyBorder="1" applyAlignment="1">
      <alignment wrapText="1"/>
    </xf>
    <xf numFmtId="0" fontId="6" fillId="3" borderId="17" xfId="0" applyFont="1" applyFill="1" applyBorder="1" applyAlignment="1">
      <alignment horizontal="center" vertical="center" wrapText="1"/>
    </xf>
    <xf numFmtId="0" fontId="9" fillId="0" borderId="0" xfId="0" applyFont="1" applyAlignment="1">
      <alignment vertical="top" wrapText="1"/>
    </xf>
    <xf numFmtId="0" fontId="10" fillId="2" borderId="18" xfId="0" applyFont="1" applyFill="1" applyBorder="1" applyAlignment="1">
      <alignment horizontal="center" vertical="top"/>
    </xf>
    <xf numFmtId="0" fontId="10" fillId="0" borderId="0" xfId="0" applyFont="1" applyAlignment="1">
      <alignment vertical="top"/>
    </xf>
    <xf numFmtId="0" fontId="7" fillId="0" borderId="0" xfId="0" applyFont="1"/>
    <xf numFmtId="0" fontId="7" fillId="4" borderId="0" xfId="0" applyFont="1" applyFill="1" applyAlignment="1">
      <alignment horizontal="right"/>
    </xf>
    <xf numFmtId="0" fontId="7" fillId="4" borderId="19" xfId="0" applyFont="1" applyFill="1" applyBorder="1" applyAlignment="1">
      <alignment horizontal="right"/>
    </xf>
    <xf numFmtId="0" fontId="10" fillId="0" borderId="0" xfId="0" applyFont="1" applyAlignment="1">
      <alignment horizontal="right" vertical="top"/>
    </xf>
    <xf numFmtId="0" fontId="7" fillId="0" borderId="0" xfId="0" applyFont="1" applyAlignment="1">
      <alignment horizontal="right"/>
    </xf>
    <xf numFmtId="0" fontId="7" fillId="0" borderId="0" xfId="0" applyFont="1" applyAlignment="1">
      <alignment vertical="top"/>
    </xf>
    <xf numFmtId="0" fontId="7" fillId="0" borderId="19" xfId="0" applyFont="1" applyBorder="1" applyAlignment="1">
      <alignment vertical="top"/>
    </xf>
    <xf numFmtId="0" fontId="7" fillId="0" borderId="0" xfId="0" applyFont="1" applyAlignment="1">
      <alignment horizontal="right" vertical="top"/>
    </xf>
    <xf numFmtId="0" fontId="2" fillId="0" borderId="0" xfId="0" applyFont="1" applyAlignment="1">
      <alignment horizontal="right" vertical="top"/>
    </xf>
    <xf numFmtId="0" fontId="11" fillId="0" borderId="0" xfId="0" applyFont="1" applyFill="1" applyBorder="1" applyAlignment="1">
      <alignment horizontal="right" vertical="center"/>
    </xf>
    <xf numFmtId="0" fontId="11" fillId="0" borderId="0" xfId="0" applyFont="1" applyFill="1" applyBorder="1" applyAlignment="1">
      <alignment horizontal="right" vertical="top"/>
    </xf>
    <xf numFmtId="0" fontId="11" fillId="0" borderId="0" xfId="0" applyFont="1" applyFill="1" applyBorder="1" applyAlignment="1">
      <alignment vertical="top"/>
    </xf>
    <xf numFmtId="0" fontId="12" fillId="0" borderId="0" xfId="0" applyFont="1" applyFill="1" applyBorder="1" applyAlignment="1">
      <alignment vertical="top"/>
    </xf>
    <xf numFmtId="0" fontId="3" fillId="0" borderId="0" xfId="0" applyFont="1" applyFill="1" applyAlignment="1">
      <alignment horizontal="right" vertical="top"/>
    </xf>
    <xf numFmtId="0" fontId="3" fillId="0" borderId="0" xfId="0" applyFont="1" applyFill="1" applyAlignment="1">
      <alignment horizontal="right" vertical="center"/>
    </xf>
    <xf numFmtId="0" fontId="11" fillId="0" borderId="0" xfId="0" applyFont="1" applyFill="1" applyBorder="1" applyAlignment="1">
      <alignment horizontal="right"/>
    </xf>
    <xf numFmtId="0" fontId="11" fillId="0" borderId="0" xfId="0" applyFont="1" applyFill="1"/>
    <xf numFmtId="0" fontId="10" fillId="0" borderId="0" xfId="0" applyFont="1"/>
    <xf numFmtId="1" fontId="7" fillId="4" borderId="0" xfId="0" applyNumberFormat="1" applyFont="1" applyFill="1" applyAlignment="1">
      <alignment horizontal="right"/>
    </xf>
    <xf numFmtId="1" fontId="7" fillId="4" borderId="19" xfId="0" applyNumberFormat="1" applyFont="1" applyFill="1" applyBorder="1" applyAlignment="1">
      <alignment horizontal="right"/>
    </xf>
    <xf numFmtId="0" fontId="13" fillId="0" borderId="0" xfId="0" applyFont="1" applyAlignment="1">
      <alignment horizontal="right" wrapText="1"/>
    </xf>
    <xf numFmtId="0" fontId="10" fillId="0" borderId="0" xfId="0" applyFont="1" applyAlignment="1">
      <alignment horizontal="right"/>
    </xf>
    <xf numFmtId="0" fontId="14" fillId="0" borderId="0" xfId="0" applyFont="1" applyAlignment="1">
      <alignment horizontal="right"/>
    </xf>
    <xf numFmtId="0" fontId="14" fillId="0" borderId="0" xfId="0" applyFont="1" applyAlignment="1">
      <alignment vertical="top"/>
    </xf>
    <xf numFmtId="1" fontId="2" fillId="0" borderId="0" xfId="0" applyNumberFormat="1" applyFont="1" applyAlignment="1">
      <alignment horizontal="right" vertical="top"/>
    </xf>
    <xf numFmtId="164" fontId="11" fillId="0" borderId="0" xfId="0" applyNumberFormat="1" applyFont="1" applyFill="1" applyAlignment="1">
      <alignment horizontal="right" vertical="center"/>
    </xf>
    <xf numFmtId="164" fontId="11" fillId="0" borderId="0" xfId="0" applyNumberFormat="1" applyFont="1" applyFill="1" applyBorder="1" applyAlignment="1">
      <alignment horizontal="right"/>
    </xf>
    <xf numFmtId="164" fontId="11" fillId="0" borderId="0" xfId="0" applyNumberFormat="1" applyFont="1" applyFill="1" applyBorder="1" applyAlignment="1"/>
    <xf numFmtId="164" fontId="12" fillId="0" borderId="0" xfId="0" applyNumberFormat="1" applyFont="1" applyFill="1" applyBorder="1" applyAlignment="1"/>
    <xf numFmtId="164" fontId="12" fillId="0" borderId="0" xfId="0" applyNumberFormat="1" applyFont="1" applyFill="1" applyBorder="1" applyAlignment="1">
      <alignment vertical="top"/>
    </xf>
    <xf numFmtId="1" fontId="15" fillId="0" borderId="20" xfId="0" applyNumberFormat="1" applyFont="1" applyFill="1" applyBorder="1" applyAlignment="1">
      <alignment horizontal="right" vertical="top" wrapText="1"/>
    </xf>
    <xf numFmtId="1" fontId="3" fillId="0" borderId="0" xfId="0" applyNumberFormat="1" applyFont="1" applyFill="1" applyAlignment="1">
      <alignment horizontal="right" vertical="top"/>
    </xf>
    <xf numFmtId="164" fontId="11" fillId="0" borderId="0" xfId="0" applyNumberFormat="1" applyFont="1" applyFill="1" applyBorder="1" applyAlignment="1">
      <alignment horizontal="right" vertical="center"/>
    </xf>
    <xf numFmtId="164" fontId="11" fillId="0" borderId="0" xfId="0" applyNumberFormat="1" applyFont="1" applyFill="1" applyAlignment="1">
      <alignment horizontal="right"/>
    </xf>
    <xf numFmtId="1" fontId="15" fillId="0" borderId="0" xfId="0" applyNumberFormat="1" applyFont="1" applyFill="1" applyBorder="1" applyAlignment="1">
      <alignment horizontal="right" vertical="center" wrapText="1"/>
    </xf>
    <xf numFmtId="1" fontId="3" fillId="0" borderId="0" xfId="0" applyNumberFormat="1" applyFont="1" applyFill="1" applyBorder="1" applyAlignment="1">
      <alignment horizontal="right" vertical="center"/>
    </xf>
    <xf numFmtId="1" fontId="15" fillId="0" borderId="0" xfId="0" applyNumberFormat="1" applyFont="1" applyFill="1" applyBorder="1" applyAlignment="1">
      <alignment horizontal="right" vertical="top" wrapText="1"/>
    </xf>
    <xf numFmtId="1" fontId="3" fillId="0" borderId="0" xfId="0" applyNumberFormat="1" applyFont="1" applyFill="1" applyBorder="1" applyAlignment="1">
      <alignment horizontal="right" vertical="top"/>
    </xf>
    <xf numFmtId="1" fontId="3" fillId="0" borderId="0" xfId="0" applyNumberFormat="1" applyFont="1" applyFill="1" applyAlignment="1">
      <alignment horizontal="right" vertical="center"/>
    </xf>
    <xf numFmtId="164" fontId="11" fillId="0" borderId="0" xfId="0" applyNumberFormat="1" applyFont="1" applyFill="1"/>
    <xf numFmtId="0" fontId="13" fillId="0" borderId="0" xfId="0" applyFont="1" applyAlignment="1">
      <alignment horizontal="right" vertical="top" wrapText="1"/>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vertical="center"/>
    </xf>
    <xf numFmtId="164" fontId="12" fillId="0" borderId="0" xfId="0" applyNumberFormat="1" applyFont="1" applyFill="1" applyBorder="1" applyAlignment="1">
      <alignment vertical="center"/>
    </xf>
    <xf numFmtId="1" fontId="3" fillId="0" borderId="0" xfId="0" applyNumberFormat="1" applyFont="1" applyFill="1" applyBorder="1" applyAlignment="1">
      <alignment horizontal="right"/>
    </xf>
    <xf numFmtId="1" fontId="11" fillId="0" borderId="0" xfId="0" applyNumberFormat="1" applyFont="1" applyFill="1" applyBorder="1" applyAlignment="1">
      <alignment horizontal="right"/>
    </xf>
    <xf numFmtId="1" fontId="11" fillId="0" borderId="0" xfId="0" applyNumberFormat="1" applyFont="1" applyFill="1" applyBorder="1" applyAlignment="1"/>
    <xf numFmtId="164" fontId="3" fillId="0" borderId="0" xfId="0" applyNumberFormat="1" applyFont="1" applyFill="1" applyAlignment="1">
      <alignment vertical="top"/>
    </xf>
    <xf numFmtId="0" fontId="11" fillId="0" borderId="0" xfId="0" applyFont="1" applyFill="1" applyAlignment="1">
      <alignment horizontal="right" vertical="center"/>
    </xf>
    <xf numFmtId="0" fontId="11" fillId="0" borderId="0" xfId="0" applyFont="1" applyFill="1" applyAlignment="1">
      <alignment horizontal="right" vertical="top"/>
    </xf>
    <xf numFmtId="0" fontId="3" fillId="0" borderId="0" xfId="0" applyFont="1" applyFill="1" applyAlignment="1">
      <alignment horizontal="right"/>
    </xf>
    <xf numFmtId="0" fontId="3" fillId="0" borderId="0" xfId="0" applyFont="1" applyFill="1" applyBorder="1" applyAlignment="1">
      <alignment horizontal="right" vertical="top"/>
    </xf>
    <xf numFmtId="0" fontId="16" fillId="0" borderId="19" xfId="0" applyFont="1" applyBorder="1" applyAlignment="1">
      <alignment vertical="top" wrapText="1"/>
    </xf>
    <xf numFmtId="0" fontId="10" fillId="2" borderId="19" xfId="0" applyFont="1" applyFill="1" applyBorder="1" applyAlignment="1">
      <alignment horizontal="center" vertical="top"/>
    </xf>
    <xf numFmtId="0" fontId="2" fillId="0" borderId="0" xfId="0" applyFont="1" applyAlignment="1">
      <alignment vertical="top"/>
    </xf>
    <xf numFmtId="0" fontId="17" fillId="0" borderId="0" xfId="0" applyFont="1" applyAlignment="1">
      <alignment horizontal="right"/>
    </xf>
    <xf numFmtId="1" fontId="7" fillId="0" borderId="0" xfId="0" applyNumberFormat="1" applyFont="1" applyAlignment="1">
      <alignment vertical="top"/>
    </xf>
    <xf numFmtId="0" fontId="7" fillId="0" borderId="19" xfId="0" applyFont="1" applyBorder="1" applyAlignment="1">
      <alignment horizontal="right" vertical="top"/>
    </xf>
    <xf numFmtId="1" fontId="7" fillId="0" borderId="0" xfId="0" applyNumberFormat="1" applyFont="1" applyAlignment="1">
      <alignment horizontal="right" vertical="top"/>
    </xf>
    <xf numFmtId="0" fontId="8" fillId="0" borderId="0" xfId="0" applyFont="1"/>
    <xf numFmtId="1" fontId="11" fillId="0" borderId="0" xfId="0" applyNumberFormat="1" applyFont="1" applyFill="1" applyBorder="1" applyAlignment="1">
      <alignment vertical="top"/>
    </xf>
    <xf numFmtId="1" fontId="12" fillId="0" borderId="0" xfId="0" applyNumberFormat="1" applyFont="1" applyFill="1" applyBorder="1" applyAlignment="1">
      <alignment vertical="top"/>
    </xf>
    <xf numFmtId="0" fontId="12" fillId="0" borderId="0" xfId="0" applyFont="1" applyFill="1" applyBorder="1" applyAlignment="1">
      <alignment horizontal="right" vertical="top"/>
    </xf>
    <xf numFmtId="0" fontId="11" fillId="0" borderId="0" xfId="0" applyFont="1" applyFill="1" applyAlignment="1">
      <alignment horizontal="right"/>
    </xf>
    <xf numFmtId="164" fontId="11" fillId="0" borderId="0" xfId="0" applyNumberFormat="1" applyFont="1" applyFill="1" applyBorder="1" applyAlignment="1">
      <alignment horizontal="right" vertical="top"/>
    </xf>
    <xf numFmtId="0" fontId="11" fillId="0" borderId="0" xfId="0" applyFont="1" applyFill="1" applyBorder="1" applyAlignment="1"/>
    <xf numFmtId="0" fontId="12" fillId="0" borderId="0" xfId="0" applyFont="1" applyFill="1" applyBorder="1" applyAlignment="1"/>
    <xf numFmtId="0" fontId="15" fillId="0" borderId="0" xfId="0" applyFont="1" applyFill="1" applyBorder="1" applyAlignment="1">
      <alignment horizontal="right" vertical="top" wrapText="1"/>
    </xf>
    <xf numFmtId="0" fontId="15" fillId="0" borderId="0" xfId="0" applyFont="1" applyFill="1" applyBorder="1" applyAlignment="1">
      <alignment horizontal="right" vertical="center" wrapText="1"/>
    </xf>
    <xf numFmtId="0" fontId="11" fillId="0" borderId="0" xfId="0" applyFont="1" applyFill="1" applyBorder="1" applyAlignment="1">
      <alignment vertical="center"/>
    </xf>
    <xf numFmtId="0" fontId="12" fillId="0" borderId="0" xfId="0" applyFont="1" applyFill="1" applyBorder="1" applyAlignment="1">
      <alignment vertical="center"/>
    </xf>
    <xf numFmtId="0" fontId="18" fillId="0" borderId="0" xfId="0" applyFont="1" applyFill="1" applyBorder="1" applyAlignment="1">
      <alignment horizontal="right" vertical="top" wrapText="1"/>
    </xf>
    <xf numFmtId="0" fontId="18" fillId="0" borderId="0" xfId="0" applyFont="1" applyFill="1" applyBorder="1" applyAlignment="1">
      <alignment vertical="center" wrapText="1"/>
    </xf>
    <xf numFmtId="0" fontId="12" fillId="0" borderId="0" xfId="0" applyFont="1" applyFill="1" applyBorder="1" applyAlignment="1">
      <alignment vertical="center" wrapText="1"/>
    </xf>
    <xf numFmtId="0" fontId="3" fillId="0" borderId="0" xfId="0" applyFont="1" applyFill="1" applyAlignment="1">
      <alignment vertical="top"/>
    </xf>
    <xf numFmtId="0" fontId="9" fillId="0" borderId="0" xfId="0" applyFont="1" applyAlignment="1">
      <alignment wrapText="1"/>
    </xf>
    <xf numFmtId="1" fontId="12" fillId="0" borderId="0" xfId="0" applyNumberFormat="1" applyFont="1" applyFill="1" applyBorder="1" applyAlignment="1"/>
    <xf numFmtId="0" fontId="7" fillId="4" borderId="0" xfId="0" applyFont="1" applyFill="1" applyAlignment="1">
      <alignment vertical="top"/>
    </xf>
    <xf numFmtId="0" fontId="3" fillId="0" borderId="0" xfId="0" applyNumberFormat="1" applyFont="1" applyFill="1" applyAlignment="1">
      <alignment horizontal="right" vertical="top"/>
    </xf>
    <xf numFmtId="0" fontId="19" fillId="0" borderId="0" xfId="0" applyFont="1" applyBorder="1" applyAlignment="1">
      <alignment wrapText="1"/>
    </xf>
    <xf numFmtId="0" fontId="20" fillId="0" borderId="0" xfId="0" applyFont="1" applyBorder="1" applyAlignment="1">
      <alignment wrapText="1"/>
    </xf>
    <xf numFmtId="0" fontId="0" fillId="0" borderId="0" xfId="0" applyFont="1" applyBorder="1" applyAlignment="1">
      <alignment wrapText="1"/>
    </xf>
    <xf numFmtId="0" fontId="12" fillId="0" borderId="0" xfId="0" applyFont="1" applyBorder="1" applyAlignment="1">
      <alignment wrapText="1"/>
    </xf>
    <xf numFmtId="164" fontId="10" fillId="0" borderId="0" xfId="0" applyNumberFormat="1" applyFont="1" applyAlignment="1">
      <alignment vertical="top"/>
    </xf>
    <xf numFmtId="1" fontId="11" fillId="0" borderId="0" xfId="0" applyNumberFormat="1" applyFont="1" applyFill="1" applyBorder="1" applyAlignment="1">
      <alignment horizontal="right" vertical="top"/>
    </xf>
    <xf numFmtId="165" fontId="3" fillId="0" borderId="0" xfId="1" applyNumberFormat="1" applyFont="1" applyFill="1" applyAlignment="1">
      <alignment horizontal="right" vertical="top"/>
    </xf>
    <xf numFmtId="1" fontId="10" fillId="0" borderId="0" xfId="0" applyNumberFormat="1" applyFont="1" applyAlignment="1">
      <alignment vertical="top"/>
    </xf>
    <xf numFmtId="2" fontId="10" fillId="0" borderId="0" xfId="0" applyNumberFormat="1" applyFont="1" applyAlignment="1">
      <alignment vertical="top"/>
    </xf>
    <xf numFmtId="164" fontId="11" fillId="0" borderId="0" xfId="0" applyNumberFormat="1" applyFont="1" applyFill="1" applyAlignment="1">
      <alignment horizontal="right" vertical="top"/>
    </xf>
    <xf numFmtId="2" fontId="3" fillId="0" borderId="0" xfId="0" applyNumberFormat="1" applyFont="1" applyFill="1" applyAlignment="1">
      <alignment horizontal="right" vertical="top"/>
    </xf>
    <xf numFmtId="164" fontId="3" fillId="0" borderId="0" xfId="0" applyNumberFormat="1" applyFont="1" applyFill="1" applyAlignment="1">
      <alignment horizontal="right" vertical="top"/>
    </xf>
    <xf numFmtId="2" fontId="7" fillId="0" borderId="0" xfId="0" applyNumberFormat="1" applyFont="1" applyAlignment="1">
      <alignment vertical="top"/>
    </xf>
    <xf numFmtId="2" fontId="11" fillId="0" borderId="0" xfId="0" applyNumberFormat="1" applyFont="1" applyFill="1" applyAlignment="1">
      <alignment horizontal="right" vertical="top"/>
    </xf>
    <xf numFmtId="164" fontId="3" fillId="0" borderId="0" xfId="0" applyNumberFormat="1" applyFont="1" applyFill="1" applyBorder="1" applyAlignment="1">
      <alignment horizontal="right" vertical="top"/>
    </xf>
    <xf numFmtId="1" fontId="20" fillId="0" borderId="0" xfId="3" applyNumberFormat="1" applyFont="1" applyFill="1" applyBorder="1" applyAlignment="1">
      <alignment horizontal="right" vertical="center"/>
    </xf>
    <xf numFmtId="164" fontId="20" fillId="0" borderId="0" xfId="3" applyNumberFormat="1" applyFont="1" applyFill="1" applyBorder="1" applyAlignment="1">
      <alignment horizontal="right" vertical="center"/>
    </xf>
    <xf numFmtId="164" fontId="20" fillId="5" borderId="0" xfId="3" applyNumberFormat="1" applyFont="1" applyFill="1" applyBorder="1" applyAlignment="1">
      <alignment horizontal="right" vertical="center"/>
    </xf>
    <xf numFmtId="2" fontId="20" fillId="0" borderId="0" xfId="3" applyNumberFormat="1" applyFont="1" applyFill="1" applyBorder="1" applyAlignment="1">
      <alignment horizontal="right" vertical="center"/>
    </xf>
    <xf numFmtId="164" fontId="7" fillId="0" borderId="0" xfId="0" applyNumberFormat="1" applyFont="1" applyAlignment="1">
      <alignment vertical="top"/>
    </xf>
    <xf numFmtId="0" fontId="9" fillId="4" borderId="0" xfId="0" applyFont="1" applyFill="1" applyAlignment="1">
      <alignment vertical="top" wrapText="1"/>
    </xf>
    <xf numFmtId="0" fontId="21" fillId="0" borderId="0" xfId="0" applyFont="1" applyAlignment="1">
      <alignment horizontal="right" vertical="top"/>
    </xf>
    <xf numFmtId="0" fontId="7" fillId="4" borderId="0" xfId="0" applyFont="1" applyFill="1" applyAlignment="1">
      <alignment horizontal="right" vertical="top"/>
    </xf>
    <xf numFmtId="164" fontId="11" fillId="0" borderId="0" xfId="0" applyNumberFormat="1" applyFont="1" applyFill="1" applyBorder="1" applyAlignment="1">
      <alignment vertical="top"/>
    </xf>
    <xf numFmtId="164" fontId="11" fillId="0" borderId="0" xfId="0" applyNumberFormat="1" applyFont="1" applyFill="1" applyBorder="1" applyAlignment="1">
      <alignment vertical="center"/>
    </xf>
    <xf numFmtId="164" fontId="3" fillId="0" borderId="0" xfId="0" applyNumberFormat="1" applyFont="1" applyFill="1" applyBorder="1" applyAlignment="1">
      <alignment horizontal="right" vertical="center"/>
    </xf>
    <xf numFmtId="164" fontId="3" fillId="0" borderId="0" xfId="0" applyNumberFormat="1" applyFont="1" applyFill="1" applyAlignment="1">
      <alignment horizontal="right" vertical="center"/>
    </xf>
    <xf numFmtId="164" fontId="3" fillId="0" borderId="0" xfId="0" applyNumberFormat="1" applyFont="1" applyFill="1" applyAlignment="1">
      <alignment horizontal="right" vertical="top" wrapText="1"/>
    </xf>
    <xf numFmtId="0" fontId="11" fillId="0" borderId="0" xfId="0" applyFont="1" applyFill="1" applyAlignment="1">
      <alignment vertical="top"/>
    </xf>
    <xf numFmtId="0" fontId="3" fillId="0" borderId="0" xfId="0" applyFont="1" applyFill="1" applyAlignment="1">
      <alignment wrapText="1"/>
    </xf>
    <xf numFmtId="0" fontId="9" fillId="4" borderId="0" xfId="0" applyFont="1" applyFill="1" applyAlignment="1">
      <alignment wrapText="1"/>
    </xf>
    <xf numFmtId="0" fontId="10" fillId="2" borderId="18" xfId="0" applyFont="1" applyFill="1" applyBorder="1" applyAlignment="1">
      <alignment horizontal="center"/>
    </xf>
    <xf numFmtId="0" fontId="10" fillId="4" borderId="0" xfId="0" applyFont="1" applyFill="1" applyAlignment="1">
      <alignment horizontal="right"/>
    </xf>
    <xf numFmtId="0" fontId="7" fillId="4" borderId="0" xfId="0" applyFont="1" applyFill="1"/>
    <xf numFmtId="0" fontId="11" fillId="5" borderId="0" xfId="0" applyFont="1" applyFill="1" applyAlignment="1">
      <alignment horizontal="right" vertical="center"/>
    </xf>
    <xf numFmtId="0" fontId="3" fillId="5" borderId="0" xfId="0" applyFont="1" applyFill="1" applyAlignment="1">
      <alignment horizontal="right" vertical="center"/>
    </xf>
    <xf numFmtId="0" fontId="11" fillId="5" borderId="0" xfId="0" applyFont="1" applyFill="1" applyBorder="1" applyAlignment="1">
      <alignment horizontal="right" vertical="center"/>
    </xf>
    <xf numFmtId="164" fontId="10" fillId="4" borderId="0" xfId="0" applyNumberFormat="1" applyFont="1" applyFill="1" applyAlignment="1">
      <alignment horizontal="right"/>
    </xf>
    <xf numFmtId="164" fontId="7" fillId="4" borderId="0" xfId="0" applyNumberFormat="1" applyFont="1" applyFill="1" applyAlignment="1">
      <alignment horizontal="right"/>
    </xf>
    <xf numFmtId="0" fontId="13" fillId="4" borderId="0" xfId="0" applyFont="1" applyFill="1" applyAlignment="1">
      <alignment horizontal="right" wrapText="1"/>
    </xf>
    <xf numFmtId="1" fontId="11" fillId="5" borderId="0" xfId="0" applyNumberFormat="1" applyFont="1" applyFill="1" applyBorder="1" applyAlignment="1">
      <alignment horizontal="right" vertical="center"/>
    </xf>
    <xf numFmtId="1" fontId="15" fillId="5" borderId="0" xfId="0" applyNumberFormat="1" applyFont="1" applyFill="1" applyBorder="1" applyAlignment="1">
      <alignment horizontal="right" vertical="center" wrapText="1"/>
    </xf>
    <xf numFmtId="1" fontId="3" fillId="5" borderId="0" xfId="0" applyNumberFormat="1" applyFont="1" applyFill="1" applyBorder="1" applyAlignment="1">
      <alignment horizontal="right" vertical="center"/>
    </xf>
    <xf numFmtId="164" fontId="3" fillId="5" borderId="0" xfId="0" applyNumberFormat="1" applyFont="1" applyFill="1" applyBorder="1" applyAlignment="1">
      <alignment horizontal="right" vertical="center"/>
    </xf>
    <xf numFmtId="1" fontId="3" fillId="5" borderId="0" xfId="0" applyNumberFormat="1" applyFont="1" applyFill="1" applyAlignment="1">
      <alignment horizontal="right" vertical="center"/>
    </xf>
    <xf numFmtId="0" fontId="10" fillId="2" borderId="18" xfId="0" applyFont="1" applyFill="1" applyBorder="1" applyAlignment="1">
      <alignment horizontal="center" vertical="top" wrapText="1"/>
    </xf>
    <xf numFmtId="0" fontId="10" fillId="0" borderId="0" xfId="0" applyFont="1" applyAlignment="1">
      <alignment horizontal="right" vertical="top" wrapText="1"/>
    </xf>
    <xf numFmtId="0" fontId="2" fillId="0" borderId="0" xfId="0" applyFont="1" applyAlignment="1">
      <alignment vertical="top" wrapText="1"/>
    </xf>
    <xf numFmtId="0" fontId="7" fillId="0" borderId="0" xfId="0" applyFont="1" applyAlignment="1">
      <alignment horizontal="right" wrapText="1"/>
    </xf>
    <xf numFmtId="0" fontId="11" fillId="0" borderId="0" xfId="0" applyFont="1" applyFill="1" applyAlignment="1">
      <alignment horizontal="right" vertical="top" wrapText="1"/>
    </xf>
    <xf numFmtId="0" fontId="11" fillId="0" borderId="0" xfId="0" applyFont="1" applyFill="1" applyBorder="1" applyAlignment="1">
      <alignment horizontal="right" vertical="center" wrapText="1"/>
    </xf>
    <xf numFmtId="0" fontId="11" fillId="0" borderId="0" xfId="0" applyFont="1" applyFill="1" applyBorder="1" applyAlignment="1">
      <alignment wrapText="1"/>
    </xf>
    <xf numFmtId="0" fontId="12" fillId="0" borderId="0" xfId="0" applyFont="1" applyFill="1" applyBorder="1" applyAlignment="1">
      <alignment wrapText="1"/>
    </xf>
    <xf numFmtId="0" fontId="3" fillId="0" borderId="0" xfId="0" applyFont="1" applyFill="1" applyAlignment="1">
      <alignment horizontal="right" vertical="top" wrapText="1"/>
    </xf>
    <xf numFmtId="0" fontId="11" fillId="0" borderId="0" xfId="0" applyFont="1" applyFill="1" applyBorder="1" applyAlignment="1">
      <alignment horizontal="right" wrapText="1"/>
    </xf>
    <xf numFmtId="0" fontId="11" fillId="0" borderId="0" xfId="0" applyFont="1" applyFill="1" applyBorder="1" applyAlignment="1">
      <alignment horizontal="right" vertical="top" wrapText="1"/>
    </xf>
    <xf numFmtId="0" fontId="11" fillId="0" borderId="0" xfId="0" applyFont="1" applyFill="1" applyAlignment="1">
      <alignment horizontal="right" wrapText="1"/>
    </xf>
    <xf numFmtId="0" fontId="10" fillId="2" borderId="18" xfId="0" applyFont="1" applyFill="1" applyBorder="1" applyAlignment="1">
      <alignment horizontal="center" wrapText="1"/>
    </xf>
    <xf numFmtId="0" fontId="14" fillId="0" borderId="0" xfId="0" applyFont="1"/>
    <xf numFmtId="0" fontId="10" fillId="0" borderId="0" xfId="0" applyFont="1" applyAlignment="1">
      <alignment horizontal="right" wrapText="1"/>
    </xf>
    <xf numFmtId="164" fontId="3" fillId="0" borderId="0" xfId="0" applyNumberFormat="1" applyFont="1" applyFill="1" applyAlignment="1">
      <alignment horizontal="right" vertical="center" wrapText="1"/>
    </xf>
    <xf numFmtId="0" fontId="3" fillId="0" borderId="0" xfId="0" applyFont="1" applyFill="1" applyAlignment="1">
      <alignment vertical="center" wrapText="1"/>
    </xf>
    <xf numFmtId="0" fontId="10" fillId="4" borderId="0" xfId="0" applyFont="1" applyFill="1" applyAlignment="1">
      <alignment horizontal="right" vertical="top"/>
    </xf>
    <xf numFmtId="164" fontId="11" fillId="0" borderId="0" xfId="0" applyNumberFormat="1" applyFont="1" applyFill="1" applyBorder="1" applyAlignment="1">
      <alignment horizontal="right" vertical="top" wrapText="1"/>
    </xf>
    <xf numFmtId="164" fontId="11" fillId="0" borderId="0" xfId="0" applyNumberFormat="1" applyFont="1" applyFill="1" applyBorder="1" applyAlignment="1">
      <alignment wrapText="1"/>
    </xf>
    <xf numFmtId="164" fontId="12" fillId="0" borderId="0" xfId="0" applyNumberFormat="1" applyFont="1" applyFill="1" applyBorder="1" applyAlignment="1">
      <alignment wrapText="1"/>
    </xf>
    <xf numFmtId="164" fontId="3" fillId="0" borderId="0" xfId="0" applyNumberFormat="1" applyFont="1" applyFill="1" applyBorder="1" applyAlignment="1">
      <alignment horizontal="right" vertical="top" wrapText="1"/>
    </xf>
    <xf numFmtId="164" fontId="3" fillId="6" borderId="0" xfId="0" applyNumberFormat="1" applyFont="1" applyFill="1" applyBorder="1" applyAlignment="1">
      <alignment horizontal="right" vertical="top"/>
    </xf>
    <xf numFmtId="164" fontId="10" fillId="0" borderId="0" xfId="0" applyNumberFormat="1" applyFont="1" applyAlignment="1">
      <alignment horizontal="right" vertical="top"/>
    </xf>
    <xf numFmtId="164" fontId="11" fillId="0" borderId="0" xfId="0" applyNumberFormat="1" applyFont="1" applyFill="1" applyBorder="1" applyAlignment="1">
      <alignment horizontal="right" wrapText="1"/>
    </xf>
    <xf numFmtId="0" fontId="22" fillId="0" borderId="0" xfId="0" applyFont="1" applyAlignment="1">
      <alignment vertical="top"/>
    </xf>
    <xf numFmtId="0" fontId="8" fillId="0" borderId="0" xfId="0" applyFont="1" applyAlignment="1">
      <alignment vertical="top"/>
    </xf>
    <xf numFmtId="164" fontId="11" fillId="0" borderId="21" xfId="0" applyNumberFormat="1" applyFont="1" applyFill="1" applyBorder="1" applyAlignment="1">
      <alignment horizontal="right" vertical="top"/>
    </xf>
    <xf numFmtId="164" fontId="3" fillId="0" borderId="21" xfId="0" applyNumberFormat="1" applyFont="1" applyFill="1" applyBorder="1" applyAlignment="1">
      <alignment horizontal="right" vertical="top"/>
    </xf>
    <xf numFmtId="0" fontId="3" fillId="0" borderId="0" xfId="0" applyFont="1" applyFill="1" applyBorder="1" applyAlignment="1">
      <alignment horizontal="right"/>
    </xf>
    <xf numFmtId="0" fontId="9" fillId="0" borderId="15" xfId="0" applyFont="1" applyBorder="1" applyAlignment="1">
      <alignment vertical="top" wrapText="1"/>
    </xf>
    <xf numFmtId="0" fontId="10" fillId="2" borderId="16" xfId="0" applyFont="1" applyFill="1" applyBorder="1" applyAlignment="1">
      <alignment horizontal="center" vertical="top"/>
    </xf>
    <xf numFmtId="0" fontId="10" fillId="0" borderId="15" xfId="0" applyFont="1" applyBorder="1" applyAlignment="1">
      <alignment vertical="top"/>
    </xf>
    <xf numFmtId="0" fontId="7" fillId="0" borderId="15" xfId="0" applyFont="1" applyBorder="1" applyAlignment="1">
      <alignment vertical="top"/>
    </xf>
    <xf numFmtId="0" fontId="7" fillId="4" borderId="15" xfId="0" applyFont="1" applyFill="1" applyBorder="1" applyAlignment="1">
      <alignment horizontal="right"/>
    </xf>
    <xf numFmtId="0" fontId="7" fillId="4" borderId="14" xfId="0" applyFont="1" applyFill="1" applyBorder="1" applyAlignment="1">
      <alignment horizontal="right"/>
    </xf>
    <xf numFmtId="0" fontId="10" fillId="0" borderId="15" xfId="0" applyFont="1" applyBorder="1" applyAlignment="1">
      <alignment horizontal="right" vertical="top"/>
    </xf>
    <xf numFmtId="0" fontId="7" fillId="0" borderId="14" xfId="0" applyFont="1" applyBorder="1" applyAlignment="1">
      <alignment vertical="top"/>
    </xf>
    <xf numFmtId="0" fontId="7" fillId="0" borderId="15" xfId="0" applyFont="1" applyBorder="1" applyAlignment="1">
      <alignment horizontal="right" vertical="top"/>
    </xf>
    <xf numFmtId="0" fontId="3" fillId="0" borderId="21" xfId="0" applyFont="1" applyFill="1" applyBorder="1" applyAlignment="1">
      <alignment horizontal="right" vertical="top"/>
    </xf>
    <xf numFmtId="0" fontId="12" fillId="0" borderId="21" xfId="0" applyFont="1" applyFill="1" applyBorder="1" applyAlignment="1">
      <alignment vertical="top"/>
    </xf>
    <xf numFmtId="0" fontId="3" fillId="0" borderId="21" xfId="0" applyFont="1" applyFill="1" applyBorder="1" applyAlignment="1">
      <alignment horizontal="right"/>
    </xf>
    <xf numFmtId="0" fontId="3" fillId="0" borderId="21" xfId="0" applyFont="1" applyFill="1" applyBorder="1"/>
    <xf numFmtId="0" fontId="11" fillId="0" borderId="21" xfId="0" applyFont="1" applyFill="1" applyBorder="1"/>
  </cellXfs>
  <cellStyles count="4">
    <cellStyle name="Comma" xfId="1" builtinId="3"/>
    <cellStyle name="Currency" xfId="2" builtinId="4"/>
    <cellStyle name="Normal" xfId="0" builtinId="0"/>
    <cellStyle name="Normal 15 2 2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57150</xdr:rowOff>
    </xdr:from>
    <xdr:to>
      <xdr:col>11</xdr:col>
      <xdr:colOff>28575</xdr:colOff>
      <xdr:row>3</xdr:row>
      <xdr:rowOff>47625</xdr:rowOff>
    </xdr:to>
    <xdr:sp macro="" textlink="">
      <xdr:nvSpPr>
        <xdr:cNvPr id="2" name="Text Box 1"/>
        <xdr:cNvSpPr txBox="1">
          <a:spLocks noChangeArrowheads="1"/>
        </xdr:cNvSpPr>
      </xdr:nvSpPr>
      <xdr:spPr bwMode="auto">
        <a:xfrm>
          <a:off x="3248025" y="57150"/>
          <a:ext cx="6943725" cy="533400"/>
        </a:xfrm>
        <a:prstGeom prst="rect">
          <a:avLst/>
        </a:prstGeom>
        <a:noFill/>
        <a:ln w="9525">
          <a:noFill/>
          <a:miter lim="800000"/>
          <a:headEnd/>
          <a:tailEnd/>
        </a:ln>
      </xdr:spPr>
      <xdr:txBody>
        <a:bodyPr wrap="square" lIns="27432" tIns="22860" rIns="27432"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en-US" sz="1200" b="1" i="0" strike="noStrike">
              <a:solidFill>
                <a:srgbClr val="000000"/>
              </a:solidFill>
              <a:latin typeface="Arial Mon"/>
            </a:rPr>
            <a:t> </a:t>
          </a:r>
        </a:p>
        <a:p>
          <a:pPr algn="ctr" rtl="0">
            <a:defRPr sz="1000"/>
          </a:pPr>
          <a:r>
            <a:rPr lang="en-US" sz="1200" b="1" i="0" strike="noStrike">
              <a:solidFill>
                <a:srgbClr val="000000"/>
              </a:solidFill>
              <a:latin typeface="Arial" pitchFamily="34" charset="0"/>
              <a:cs typeface="Arial" pitchFamily="34" charset="0"/>
            </a:rPr>
            <a:t>Д</a:t>
          </a:r>
          <a:r>
            <a:rPr lang="mn-MN" sz="1200" b="1" i="0" strike="noStrike">
              <a:solidFill>
                <a:srgbClr val="000000"/>
              </a:solidFill>
              <a:latin typeface="Arial" pitchFamily="34" charset="0"/>
              <a:cs typeface="Arial" pitchFamily="34" charset="0"/>
            </a:rPr>
            <a:t>ОРНОГОВЬ АЙМГИЙН</a:t>
          </a:r>
          <a:r>
            <a:rPr lang="mn-MN" sz="1200" b="1" i="0" strike="noStrike" baseline="0">
              <a:solidFill>
                <a:srgbClr val="000000"/>
              </a:solidFill>
              <a:latin typeface="Arial" pitchFamily="34" charset="0"/>
              <a:cs typeface="Arial" pitchFamily="34" charset="0"/>
            </a:rPr>
            <a:t> ЭДИЙН ЗАСАГ, НИЙГМИЙН ҮНДСЭН ҮЗҮҮЛЭЛТҮҮД </a:t>
          </a:r>
          <a:r>
            <a:rPr lang="mn-MN" sz="1200" b="1" i="0" strike="noStrike">
              <a:solidFill>
                <a:srgbClr val="000000"/>
              </a:solidFill>
              <a:latin typeface="Arial Mon"/>
            </a:rPr>
            <a:t> (СУМААР </a:t>
          </a:r>
          <a:r>
            <a:rPr lang="en-US" sz="1200" b="1" i="0" strike="noStrike">
              <a:solidFill>
                <a:srgbClr val="000000"/>
              </a:solidFill>
              <a:latin typeface="Arial Mon"/>
            </a:rPr>
            <a:t> 2000-2016 </a:t>
          </a:r>
          <a:r>
            <a:rPr lang="mn-MN" sz="1200" b="1" i="0" strike="noStrike">
              <a:solidFill>
                <a:srgbClr val="000000"/>
              </a:solidFill>
              <a:latin typeface="Arial Mon"/>
            </a:rPr>
            <a:t>ОН </a:t>
          </a:r>
          <a:endParaRPr lang="en-US" sz="1000" b="1" i="0" strike="noStrike">
            <a:solidFill>
              <a:srgbClr val="000000"/>
            </a:solidFill>
            <a:latin typeface="Arial Mo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17%20on\EZN-2011-2015%20uzuulelt%20sumdaar\EZN%20uzuulelt%20sumaar%202000-2016%20on%20%20SAN.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an"/>
      <sheetName val="2016"/>
      <sheetName val="2015"/>
      <sheetName val="2014"/>
      <sheetName val="2013"/>
      <sheetName val="2012"/>
      <sheetName val="2011 "/>
      <sheetName val="2010"/>
      <sheetName val="2009"/>
      <sheetName val="2008"/>
      <sheetName val="2007"/>
      <sheetName val="2006"/>
      <sheetName val="2005"/>
      <sheetName val="2004"/>
      <sheetName val="2003"/>
      <sheetName val="2002"/>
      <sheetName val="2001"/>
      <sheetName val="2000"/>
      <sheetName val="Sheet1"/>
      <sheetName val="DUN "/>
      <sheetName val="Sheet2"/>
    </sheetNames>
    <sheetDataSet>
      <sheetData sheetId="0"/>
      <sheetData sheetId="1"/>
      <sheetData sheetId="2">
        <row r="5">
          <cell r="E5">
            <v>1262</v>
          </cell>
          <cell r="F5">
            <v>2680</v>
          </cell>
          <cell r="G5">
            <v>1851</v>
          </cell>
          <cell r="H5">
            <v>2039</v>
          </cell>
          <cell r="I5">
            <v>1566</v>
          </cell>
          <cell r="J5">
            <v>1889</v>
          </cell>
          <cell r="K5">
            <v>1292</v>
          </cell>
          <cell r="L5">
            <v>1431</v>
          </cell>
          <cell r="M5">
            <v>2752</v>
          </cell>
          <cell r="N5">
            <v>1518</v>
          </cell>
          <cell r="O5">
            <v>2340</v>
          </cell>
          <cell r="P5">
            <v>23191</v>
          </cell>
          <cell r="Q5">
            <v>15702</v>
          </cell>
        </row>
        <row r="6">
          <cell r="E6">
            <v>21.394611727416798</v>
          </cell>
          <cell r="F6">
            <v>25.746268656716417</v>
          </cell>
          <cell r="G6">
            <v>28.092922744462452</v>
          </cell>
          <cell r="H6">
            <v>15.693967631191761</v>
          </cell>
          <cell r="I6">
            <v>26.819923371647512</v>
          </cell>
          <cell r="J6">
            <v>24.351508734780307</v>
          </cell>
          <cell r="K6">
            <v>23.993808049535602</v>
          </cell>
          <cell r="L6">
            <v>26.554856743535989</v>
          </cell>
          <cell r="M6">
            <v>20.712209302325579</v>
          </cell>
          <cell r="N6">
            <v>19.762845849802371</v>
          </cell>
          <cell r="O6">
            <v>17.094017094017097</v>
          </cell>
          <cell r="P6">
            <v>27.553792419473073</v>
          </cell>
          <cell r="Q6">
            <v>29.677748057572284</v>
          </cell>
        </row>
        <row r="7">
          <cell r="E7">
            <v>10.301109350237718</v>
          </cell>
          <cell r="F7">
            <v>5.9701492537313436</v>
          </cell>
          <cell r="G7">
            <v>5.9427336574824423</v>
          </cell>
          <cell r="H7">
            <v>4.4139283962726825</v>
          </cell>
          <cell r="I7">
            <v>4.4699872286079181</v>
          </cell>
          <cell r="J7">
            <v>6.3525674960296454</v>
          </cell>
          <cell r="K7">
            <v>4.6439628482972131</v>
          </cell>
          <cell r="L7">
            <v>5.5904961565338924</v>
          </cell>
          <cell r="M7">
            <v>6.1773255813953485</v>
          </cell>
          <cell r="N7">
            <v>7.2463768115942031</v>
          </cell>
          <cell r="O7">
            <v>6.8376068376068373</v>
          </cell>
          <cell r="P7">
            <v>6.2955456858263981</v>
          </cell>
          <cell r="Q7">
            <v>3.9485415870589735</v>
          </cell>
        </row>
        <row r="8">
          <cell r="E8">
            <v>11.09350237717908</v>
          </cell>
          <cell r="F8">
            <v>19.776119402985074</v>
          </cell>
          <cell r="G8">
            <v>22.15018908698001</v>
          </cell>
          <cell r="H8">
            <v>11.280039234919078</v>
          </cell>
          <cell r="I8">
            <v>22.349936143039592</v>
          </cell>
          <cell r="J8">
            <v>17.99894123875066</v>
          </cell>
          <cell r="K8">
            <v>19.349845201238388</v>
          </cell>
          <cell r="L8">
            <v>20.964360587002098</v>
          </cell>
          <cell r="M8">
            <v>14.534883720930232</v>
          </cell>
          <cell r="N8">
            <v>12.516469038208168</v>
          </cell>
          <cell r="O8">
            <v>10.256410256410259</v>
          </cell>
          <cell r="P8">
            <v>21.258246733646676</v>
          </cell>
          <cell r="Q8">
            <v>25.729206470513311</v>
          </cell>
        </row>
        <row r="9">
          <cell r="E9">
            <v>432</v>
          </cell>
          <cell r="F9">
            <v>919</v>
          </cell>
          <cell r="G9">
            <v>534</v>
          </cell>
          <cell r="H9">
            <v>702</v>
          </cell>
          <cell r="I9">
            <v>494</v>
          </cell>
          <cell r="J9">
            <v>651</v>
          </cell>
          <cell r="K9">
            <v>436</v>
          </cell>
          <cell r="L9">
            <v>493</v>
          </cell>
          <cell r="M9">
            <v>884</v>
          </cell>
          <cell r="N9">
            <v>480</v>
          </cell>
          <cell r="O9">
            <v>765</v>
          </cell>
          <cell r="P9">
            <v>7087</v>
          </cell>
          <cell r="Q9">
            <v>4958</v>
          </cell>
        </row>
        <row r="10">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row>
        <row r="11">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row>
        <row r="12">
          <cell r="E12">
            <v>831</v>
          </cell>
          <cell r="F12">
            <v>1674</v>
          </cell>
          <cell r="G12">
            <v>1172</v>
          </cell>
          <cell r="H12">
            <v>1310</v>
          </cell>
          <cell r="I12">
            <v>1022</v>
          </cell>
          <cell r="J12">
            <v>1234</v>
          </cell>
          <cell r="K12">
            <v>820</v>
          </cell>
          <cell r="L12">
            <v>908</v>
          </cell>
          <cell r="M12">
            <v>1777</v>
          </cell>
          <cell r="N12">
            <v>932</v>
          </cell>
          <cell r="O12">
            <v>1521</v>
          </cell>
          <cell r="P12">
            <v>14499</v>
          </cell>
          <cell r="Q12">
            <v>9938</v>
          </cell>
        </row>
        <row r="13">
          <cell r="E13">
            <v>10</v>
          </cell>
          <cell r="F13">
            <v>63</v>
          </cell>
          <cell r="G13">
            <v>22</v>
          </cell>
          <cell r="H13">
            <v>25</v>
          </cell>
          <cell r="I13">
            <v>68</v>
          </cell>
          <cell r="J13">
            <v>71</v>
          </cell>
          <cell r="K13">
            <v>32</v>
          </cell>
          <cell r="L13">
            <v>15</v>
          </cell>
          <cell r="M13">
            <v>43</v>
          </cell>
          <cell r="N13">
            <v>29</v>
          </cell>
          <cell r="O13">
            <v>9</v>
          </cell>
          <cell r="P13">
            <v>561</v>
          </cell>
          <cell r="Q13">
            <v>208</v>
          </cell>
        </row>
        <row r="14">
          <cell r="E14">
            <v>562</v>
          </cell>
          <cell r="F14">
            <v>1115</v>
          </cell>
          <cell r="G14">
            <v>935</v>
          </cell>
          <cell r="H14">
            <v>700</v>
          </cell>
          <cell r="I14">
            <v>725</v>
          </cell>
          <cell r="J14">
            <v>769</v>
          </cell>
          <cell r="K14">
            <v>655</v>
          </cell>
          <cell r="L14">
            <v>782</v>
          </cell>
          <cell r="M14">
            <v>1418</v>
          </cell>
          <cell r="N14">
            <v>731</v>
          </cell>
          <cell r="O14">
            <v>1193</v>
          </cell>
          <cell r="P14">
            <v>7281</v>
          </cell>
          <cell r="Q14">
            <v>7693</v>
          </cell>
        </row>
        <row r="15">
          <cell r="E15">
            <v>435</v>
          </cell>
          <cell r="F15">
            <v>612</v>
          </cell>
          <cell r="G15">
            <v>764</v>
          </cell>
          <cell r="H15">
            <v>395</v>
          </cell>
          <cell r="I15">
            <v>543</v>
          </cell>
          <cell r="J15">
            <v>441</v>
          </cell>
          <cell r="K15">
            <v>482</v>
          </cell>
          <cell r="L15">
            <v>551</v>
          </cell>
          <cell r="M15">
            <v>986</v>
          </cell>
          <cell r="N15">
            <v>542</v>
          </cell>
          <cell r="O15">
            <v>462</v>
          </cell>
          <cell r="P15">
            <v>332</v>
          </cell>
          <cell r="Q15">
            <v>99</v>
          </cell>
        </row>
        <row r="16">
          <cell r="E16">
            <v>269</v>
          </cell>
          <cell r="F16">
            <v>360</v>
          </cell>
          <cell r="G16">
            <v>380</v>
          </cell>
          <cell r="H16">
            <v>227</v>
          </cell>
          <cell r="I16">
            <v>298</v>
          </cell>
          <cell r="J16">
            <v>235</v>
          </cell>
          <cell r="K16">
            <v>283</v>
          </cell>
          <cell r="L16">
            <v>306</v>
          </cell>
          <cell r="M16">
            <v>475</v>
          </cell>
          <cell r="N16">
            <v>272</v>
          </cell>
          <cell r="O16">
            <v>275</v>
          </cell>
          <cell r="P16">
            <v>231</v>
          </cell>
          <cell r="Q16">
            <v>50</v>
          </cell>
        </row>
        <row r="17">
          <cell r="E17">
            <v>255</v>
          </cell>
          <cell r="F17">
            <v>295</v>
          </cell>
          <cell r="G17">
            <v>289</v>
          </cell>
          <cell r="H17">
            <v>193</v>
          </cell>
          <cell r="I17">
            <v>255</v>
          </cell>
          <cell r="J17">
            <v>208</v>
          </cell>
          <cell r="K17">
            <v>246</v>
          </cell>
          <cell r="L17">
            <v>255</v>
          </cell>
          <cell r="M17">
            <v>404</v>
          </cell>
          <cell r="N17">
            <v>212</v>
          </cell>
          <cell r="O17">
            <v>256</v>
          </cell>
          <cell r="P17">
            <v>148</v>
          </cell>
          <cell r="Q17">
            <v>39</v>
          </cell>
        </row>
        <row r="18">
          <cell r="E18">
            <v>237</v>
          </cell>
          <cell r="F18">
            <v>270</v>
          </cell>
          <cell r="G18">
            <v>297</v>
          </cell>
          <cell r="H18">
            <v>180</v>
          </cell>
          <cell r="I18">
            <v>236</v>
          </cell>
          <cell r="J18">
            <v>186</v>
          </cell>
          <cell r="K18">
            <v>209</v>
          </cell>
          <cell r="L18">
            <v>219</v>
          </cell>
          <cell r="M18">
            <v>363</v>
          </cell>
          <cell r="N18">
            <v>191</v>
          </cell>
          <cell r="O18">
            <v>230</v>
          </cell>
          <cell r="P18">
            <v>114</v>
          </cell>
          <cell r="Q18">
            <v>25</v>
          </cell>
        </row>
        <row r="19">
          <cell r="E19">
            <v>216</v>
          </cell>
          <cell r="F19">
            <v>207</v>
          </cell>
          <cell r="G19">
            <v>228</v>
          </cell>
          <cell r="H19">
            <v>133</v>
          </cell>
          <cell r="I19">
            <v>146</v>
          </cell>
          <cell r="J19">
            <v>135</v>
          </cell>
          <cell r="K19">
            <v>199</v>
          </cell>
          <cell r="L19">
            <v>153</v>
          </cell>
          <cell r="M19">
            <v>273</v>
          </cell>
          <cell r="N19">
            <v>146</v>
          </cell>
          <cell r="O19">
            <v>123</v>
          </cell>
          <cell r="P19">
            <v>96</v>
          </cell>
          <cell r="Q19">
            <v>19</v>
          </cell>
        </row>
        <row r="20">
          <cell r="E20">
            <v>201</v>
          </cell>
          <cell r="F20">
            <v>128</v>
          </cell>
          <cell r="G20">
            <v>155</v>
          </cell>
          <cell r="H20">
            <v>102</v>
          </cell>
          <cell r="I20">
            <v>221</v>
          </cell>
          <cell r="J20">
            <v>118</v>
          </cell>
          <cell r="K20">
            <v>138</v>
          </cell>
          <cell r="L20">
            <v>143</v>
          </cell>
          <cell r="M20">
            <v>333</v>
          </cell>
          <cell r="N20">
            <v>175</v>
          </cell>
          <cell r="O20">
            <v>153</v>
          </cell>
          <cell r="P20">
            <v>121</v>
          </cell>
          <cell r="Q20">
            <v>30</v>
          </cell>
        </row>
        <row r="21">
          <cell r="E21">
            <v>1</v>
          </cell>
          <cell r="G21">
            <v>2</v>
          </cell>
          <cell r="H21">
            <v>1</v>
          </cell>
          <cell r="I21">
            <v>4</v>
          </cell>
          <cell r="J21">
            <v>1</v>
          </cell>
          <cell r="K21">
            <v>2</v>
          </cell>
          <cell r="L21">
            <v>1</v>
          </cell>
          <cell r="M21">
            <v>0</v>
          </cell>
          <cell r="N21">
            <v>0</v>
          </cell>
          <cell r="O21">
            <v>3</v>
          </cell>
          <cell r="P21">
            <v>1</v>
          </cell>
          <cell r="Q21">
            <v>0</v>
          </cell>
        </row>
        <row r="22">
          <cell r="E22">
            <v>245</v>
          </cell>
          <cell r="F22">
            <v>302</v>
          </cell>
          <cell r="G22">
            <v>297</v>
          </cell>
          <cell r="H22">
            <v>180</v>
          </cell>
          <cell r="I22">
            <v>246</v>
          </cell>
          <cell r="J22">
            <v>189</v>
          </cell>
          <cell r="K22">
            <v>254</v>
          </cell>
          <cell r="L22">
            <v>249</v>
          </cell>
          <cell r="M22">
            <v>367</v>
          </cell>
          <cell r="N22">
            <v>204</v>
          </cell>
          <cell r="O22">
            <v>255</v>
          </cell>
          <cell r="P22">
            <v>146</v>
          </cell>
          <cell r="Q22">
            <v>39</v>
          </cell>
        </row>
        <row r="23">
          <cell r="E23">
            <v>120006</v>
          </cell>
          <cell r="F23">
            <v>158239</v>
          </cell>
          <cell r="G23">
            <v>186893</v>
          </cell>
          <cell r="H23">
            <v>134572</v>
          </cell>
          <cell r="I23">
            <v>113681</v>
          </cell>
          <cell r="J23">
            <v>127572</v>
          </cell>
          <cell r="K23">
            <v>138708</v>
          </cell>
          <cell r="L23">
            <v>125606</v>
          </cell>
          <cell r="M23">
            <v>196128</v>
          </cell>
          <cell r="N23">
            <v>118519</v>
          </cell>
          <cell r="O23">
            <v>114069</v>
          </cell>
          <cell r="P23">
            <v>95990</v>
          </cell>
          <cell r="Q23">
            <v>28178</v>
          </cell>
        </row>
        <row r="24">
          <cell r="E24">
            <v>620</v>
          </cell>
          <cell r="F24">
            <v>704</v>
          </cell>
          <cell r="G24">
            <v>1193</v>
          </cell>
          <cell r="H24">
            <v>164</v>
          </cell>
          <cell r="I24">
            <v>6124</v>
          </cell>
          <cell r="J24">
            <v>1166</v>
          </cell>
          <cell r="K24">
            <v>3668</v>
          </cell>
          <cell r="L24">
            <v>4288</v>
          </cell>
          <cell r="M24">
            <v>6795</v>
          </cell>
          <cell r="N24">
            <v>4216</v>
          </cell>
          <cell r="O24">
            <v>2520</v>
          </cell>
          <cell r="P24">
            <v>2759</v>
          </cell>
          <cell r="Q24">
            <v>940</v>
          </cell>
        </row>
        <row r="25">
          <cell r="E25">
            <v>8211</v>
          </cell>
          <cell r="F25">
            <v>8892</v>
          </cell>
          <cell r="G25">
            <v>16576</v>
          </cell>
          <cell r="H25">
            <v>8324</v>
          </cell>
          <cell r="I25">
            <v>6566</v>
          </cell>
          <cell r="J25">
            <v>9383</v>
          </cell>
          <cell r="K25">
            <v>9739</v>
          </cell>
          <cell r="L25">
            <v>10845</v>
          </cell>
          <cell r="M25">
            <v>12745</v>
          </cell>
          <cell r="N25">
            <v>9083</v>
          </cell>
          <cell r="O25">
            <v>11572</v>
          </cell>
          <cell r="P25">
            <v>6701</v>
          </cell>
          <cell r="Q25">
            <v>2210</v>
          </cell>
        </row>
        <row r="26">
          <cell r="E26">
            <v>4661</v>
          </cell>
          <cell r="F26">
            <v>5488</v>
          </cell>
          <cell r="G26">
            <v>9033</v>
          </cell>
          <cell r="H26">
            <v>6192</v>
          </cell>
          <cell r="I26">
            <v>1980</v>
          </cell>
          <cell r="J26">
            <v>5959</v>
          </cell>
          <cell r="K26">
            <v>4159</v>
          </cell>
          <cell r="L26">
            <v>5269</v>
          </cell>
          <cell r="M26">
            <v>8864</v>
          </cell>
          <cell r="N26">
            <v>3508</v>
          </cell>
          <cell r="O26">
            <v>5384</v>
          </cell>
          <cell r="P26">
            <v>3730</v>
          </cell>
          <cell r="Q26">
            <v>1426</v>
          </cell>
        </row>
        <row r="27">
          <cell r="E27">
            <v>59448</v>
          </cell>
          <cell r="F27">
            <v>78101</v>
          </cell>
          <cell r="G27">
            <v>94829</v>
          </cell>
          <cell r="H27">
            <v>66124</v>
          </cell>
          <cell r="I27">
            <v>39739</v>
          </cell>
          <cell r="J27">
            <v>55381</v>
          </cell>
          <cell r="K27">
            <v>57813</v>
          </cell>
          <cell r="L27">
            <v>44760</v>
          </cell>
          <cell r="M27">
            <v>62042</v>
          </cell>
          <cell r="N27">
            <v>38675</v>
          </cell>
          <cell r="O27">
            <v>40431</v>
          </cell>
          <cell r="P27">
            <v>36839</v>
          </cell>
          <cell r="Q27">
            <v>9657</v>
          </cell>
        </row>
        <row r="28">
          <cell r="E28">
            <v>47066</v>
          </cell>
          <cell r="F28">
            <v>65054</v>
          </cell>
          <cell r="G28">
            <v>65262</v>
          </cell>
          <cell r="H28">
            <v>53768</v>
          </cell>
          <cell r="I28">
            <v>59272</v>
          </cell>
          <cell r="J28">
            <v>55683</v>
          </cell>
          <cell r="K28">
            <v>63329</v>
          </cell>
          <cell r="L28">
            <v>60444</v>
          </cell>
          <cell r="M28">
            <v>105682</v>
          </cell>
          <cell r="N28">
            <v>63037</v>
          </cell>
          <cell r="O28">
            <v>54162</v>
          </cell>
          <cell r="P28">
            <v>45961</v>
          </cell>
          <cell r="Q28">
            <v>13945</v>
          </cell>
        </row>
        <row r="29">
          <cell r="E29">
            <v>51609</v>
          </cell>
          <cell r="F29">
            <v>66975</v>
          </cell>
          <cell r="G29">
            <v>81907</v>
          </cell>
          <cell r="H29">
            <v>61613</v>
          </cell>
          <cell r="I29">
            <v>50287</v>
          </cell>
          <cell r="J29">
            <v>54381</v>
          </cell>
          <cell r="K29">
            <v>56729</v>
          </cell>
          <cell r="L29">
            <v>52950</v>
          </cell>
          <cell r="M29">
            <v>85296</v>
          </cell>
          <cell r="N29">
            <v>50247</v>
          </cell>
          <cell r="O29">
            <v>45513</v>
          </cell>
          <cell r="P29">
            <v>42380</v>
          </cell>
          <cell r="Q29">
            <v>11230</v>
          </cell>
        </row>
        <row r="30">
          <cell r="E30">
            <v>47663</v>
          </cell>
          <cell r="F30">
            <v>57831</v>
          </cell>
          <cell r="G30">
            <v>61433</v>
          </cell>
          <cell r="H30">
            <v>47346</v>
          </cell>
          <cell r="I30">
            <v>24267</v>
          </cell>
          <cell r="J30">
            <v>43915</v>
          </cell>
          <cell r="K30">
            <v>44080</v>
          </cell>
          <cell r="L30">
            <v>35691</v>
          </cell>
          <cell r="M30">
            <v>45517</v>
          </cell>
          <cell r="N30">
            <v>28378</v>
          </cell>
          <cell r="O30">
            <v>39139</v>
          </cell>
          <cell r="P30">
            <v>32379</v>
          </cell>
          <cell r="Q30">
            <v>7830</v>
          </cell>
        </row>
        <row r="31">
          <cell r="E31">
            <v>97.714133420804458</v>
          </cell>
          <cell r="F31">
            <v>94.501274593110665</v>
          </cell>
          <cell r="G31">
            <v>78.257601813989623</v>
          </cell>
          <cell r="H31">
            <v>83.185747417246475</v>
          </cell>
          <cell r="I31">
            <v>51.261089987325725</v>
          </cell>
          <cell r="J31">
            <v>91.462906652226437</v>
          </cell>
          <cell r="K31">
            <v>88.333132940563502</v>
          </cell>
          <cell r="L31">
            <v>70.978840187733667</v>
          </cell>
          <cell r="M31">
            <v>51.757388308336083</v>
          </cell>
          <cell r="N31">
            <v>59.308644039458279</v>
          </cell>
          <cell r="O31">
            <v>100</v>
          </cell>
          <cell r="P31">
            <v>86.311776936610329</v>
          </cell>
          <cell r="Q31">
            <v>71.690166636147225</v>
          </cell>
        </row>
        <row r="32">
          <cell r="E32">
            <v>253</v>
          </cell>
          <cell r="F32">
            <v>208</v>
          </cell>
          <cell r="G32">
            <v>496</v>
          </cell>
          <cell r="H32">
            <v>47</v>
          </cell>
          <cell r="I32">
            <v>4277</v>
          </cell>
          <cell r="J32">
            <v>222</v>
          </cell>
          <cell r="K32">
            <v>40</v>
          </cell>
          <cell r="L32">
            <v>258</v>
          </cell>
          <cell r="M32">
            <v>3271</v>
          </cell>
          <cell r="N32">
            <v>3279</v>
          </cell>
          <cell r="O32">
            <v>973</v>
          </cell>
          <cell r="P32">
            <v>495</v>
          </cell>
          <cell r="Q32">
            <v>296</v>
          </cell>
        </row>
        <row r="33">
          <cell r="E33">
            <v>0.18</v>
          </cell>
          <cell r="F33">
            <v>8.7799999999999994</v>
          </cell>
          <cell r="G33">
            <v>1.1000000000000001</v>
          </cell>
          <cell r="H33">
            <v>2</v>
          </cell>
          <cell r="I33">
            <v>1.913</v>
          </cell>
          <cell r="J33">
            <v>3.0999999999999996</v>
          </cell>
          <cell r="K33">
            <v>1.109</v>
          </cell>
          <cell r="L33">
            <v>0.80400000000000005</v>
          </cell>
          <cell r="M33">
            <v>0.20200000000000001</v>
          </cell>
          <cell r="N33">
            <v>0</v>
          </cell>
          <cell r="O33">
            <v>28.49</v>
          </cell>
          <cell r="P33">
            <v>28.6</v>
          </cell>
          <cell r="Q33">
            <v>0</v>
          </cell>
        </row>
        <row r="34">
          <cell r="E34">
            <v>3.4000000000000002E-2</v>
          </cell>
          <cell r="F34">
            <v>5.6</v>
          </cell>
          <cell r="G34">
            <v>0.6</v>
          </cell>
          <cell r="H34">
            <v>1.6</v>
          </cell>
          <cell r="I34">
            <v>0.223</v>
          </cell>
          <cell r="J34">
            <v>1.4</v>
          </cell>
          <cell r="K34">
            <v>0.01</v>
          </cell>
          <cell r="L34">
            <v>4.5999999999999999E-2</v>
          </cell>
          <cell r="M34">
            <v>0.2</v>
          </cell>
          <cell r="N34">
            <v>0</v>
          </cell>
          <cell r="O34">
            <v>13.7</v>
          </cell>
          <cell r="P34">
            <v>7.6</v>
          </cell>
          <cell r="Q34">
            <v>0</v>
          </cell>
        </row>
        <row r="35">
          <cell r="E35">
            <v>0.14599999999999999</v>
          </cell>
          <cell r="F35">
            <v>3.18</v>
          </cell>
          <cell r="G35">
            <v>0.5</v>
          </cell>
          <cell r="H35">
            <v>0.4</v>
          </cell>
          <cell r="I35">
            <v>1.69</v>
          </cell>
          <cell r="J35">
            <v>1.7</v>
          </cell>
          <cell r="K35">
            <v>1.099</v>
          </cell>
          <cell r="L35">
            <v>0.75800000000000001</v>
          </cell>
          <cell r="M35">
            <v>2E-3</v>
          </cell>
          <cell r="N35">
            <v>0</v>
          </cell>
          <cell r="O35">
            <v>14.79</v>
          </cell>
          <cell r="P35">
            <v>21</v>
          </cell>
          <cell r="Q35">
            <v>0</v>
          </cell>
        </row>
        <row r="36">
          <cell r="E36">
            <v>0.182</v>
          </cell>
          <cell r="F36">
            <v>84.064999999999998</v>
          </cell>
          <cell r="G36">
            <v>0.5</v>
          </cell>
          <cell r="H36">
            <v>8.6</v>
          </cell>
          <cell r="I36">
            <v>31.31</v>
          </cell>
          <cell r="J36">
            <v>16.14</v>
          </cell>
          <cell r="K36">
            <v>2.5</v>
          </cell>
          <cell r="L36">
            <v>1.381</v>
          </cell>
          <cell r="M36">
            <v>0.30000000000000004</v>
          </cell>
          <cell r="N36">
            <v>0</v>
          </cell>
          <cell r="O36">
            <v>202.29500000000002</v>
          </cell>
          <cell r="P36">
            <v>178.28399999999999</v>
          </cell>
          <cell r="Q36">
            <v>0</v>
          </cell>
        </row>
        <row r="37">
          <cell r="E37">
            <v>3.7999999999999999E-2</v>
          </cell>
          <cell r="F37">
            <v>55.3</v>
          </cell>
          <cell r="G37">
            <v>0.5</v>
          </cell>
          <cell r="H37">
            <v>7.5</v>
          </cell>
          <cell r="I37">
            <v>4.16</v>
          </cell>
          <cell r="J37">
            <v>9</v>
          </cell>
          <cell r="K37">
            <v>0.5</v>
          </cell>
          <cell r="L37">
            <v>0.5</v>
          </cell>
          <cell r="M37">
            <v>0.2</v>
          </cell>
          <cell r="N37">
            <v>0</v>
          </cell>
          <cell r="O37">
            <v>99.25</v>
          </cell>
          <cell r="P37">
            <v>41.3</v>
          </cell>
          <cell r="Q37">
            <v>0</v>
          </cell>
        </row>
        <row r="38">
          <cell r="E38">
            <v>0.14399999999999999</v>
          </cell>
          <cell r="F38">
            <v>28.765000000000001</v>
          </cell>
          <cell r="G38">
            <v>0</v>
          </cell>
          <cell r="H38">
            <v>1.1000000000000001</v>
          </cell>
          <cell r="I38">
            <v>27.15</v>
          </cell>
          <cell r="J38">
            <v>7.14</v>
          </cell>
          <cell r="K38">
            <v>2</v>
          </cell>
          <cell r="L38">
            <v>0.88100000000000001</v>
          </cell>
          <cell r="M38">
            <v>0.1</v>
          </cell>
          <cell r="N38">
            <v>0</v>
          </cell>
          <cell r="O38">
            <v>103.045</v>
          </cell>
          <cell r="P38">
            <v>136.98400000000001</v>
          </cell>
          <cell r="Q38">
            <v>0</v>
          </cell>
        </row>
        <row r="39">
          <cell r="E39">
            <v>420.57099999999997</v>
          </cell>
          <cell r="F39">
            <v>415.83420000000001</v>
          </cell>
          <cell r="G39">
            <v>754.82029999999997</v>
          </cell>
          <cell r="H39">
            <v>455.72149999999999</v>
          </cell>
          <cell r="I39">
            <v>129.63086999999999</v>
          </cell>
          <cell r="J39">
            <v>251.96100000000001</v>
          </cell>
          <cell r="K39">
            <v>268.92744999999996</v>
          </cell>
          <cell r="L39">
            <v>86.263049999999993</v>
          </cell>
          <cell r="M39">
            <v>258.80090000000001</v>
          </cell>
          <cell r="N39">
            <v>229.88</v>
          </cell>
          <cell r="O39">
            <v>297.42154999999997</v>
          </cell>
          <cell r="P39">
            <v>345.39144999999996</v>
          </cell>
          <cell r="Q39">
            <v>140.15099999999998</v>
          </cell>
        </row>
        <row r="40">
          <cell r="E40">
            <v>37047.4</v>
          </cell>
          <cell r="F40">
            <v>1579510.2</v>
          </cell>
          <cell r="G40">
            <v>1245844</v>
          </cell>
          <cell r="H40">
            <v>25105.5</v>
          </cell>
          <cell r="I40">
            <v>49277.3</v>
          </cell>
          <cell r="J40">
            <v>11658</v>
          </cell>
          <cell r="K40">
            <v>8487</v>
          </cell>
          <cell r="L40">
            <v>15256</v>
          </cell>
          <cell r="M40">
            <v>81181.5</v>
          </cell>
          <cell r="N40">
            <v>51515.1</v>
          </cell>
          <cell r="O40">
            <v>23013</v>
          </cell>
          <cell r="P40">
            <v>5904277.2999999998</v>
          </cell>
          <cell r="Q40">
            <v>3079828.3</v>
          </cell>
        </row>
        <row r="41">
          <cell r="E41">
            <v>1</v>
          </cell>
          <cell r="F41">
            <v>2</v>
          </cell>
          <cell r="G41">
            <v>1</v>
          </cell>
          <cell r="H41">
            <v>1</v>
          </cell>
          <cell r="I41">
            <v>1</v>
          </cell>
          <cell r="J41">
            <v>1</v>
          </cell>
          <cell r="K41">
            <v>1</v>
          </cell>
          <cell r="L41">
            <v>1</v>
          </cell>
          <cell r="M41">
            <v>2</v>
          </cell>
          <cell r="N41">
            <v>1</v>
          </cell>
          <cell r="O41">
            <v>1</v>
          </cell>
          <cell r="P41">
            <v>5</v>
          </cell>
          <cell r="Q41">
            <v>3</v>
          </cell>
        </row>
        <row r="42">
          <cell r="E42">
            <v>147</v>
          </cell>
          <cell r="F42">
            <v>347</v>
          </cell>
          <cell r="G42">
            <v>245</v>
          </cell>
          <cell r="H42">
            <v>358</v>
          </cell>
          <cell r="I42">
            <v>206</v>
          </cell>
          <cell r="J42">
            <v>223</v>
          </cell>
          <cell r="K42">
            <v>114</v>
          </cell>
          <cell r="L42">
            <v>171</v>
          </cell>
          <cell r="M42">
            <v>336</v>
          </cell>
          <cell r="N42">
            <v>229</v>
          </cell>
          <cell r="O42">
            <v>302</v>
          </cell>
          <cell r="P42">
            <v>5322</v>
          </cell>
          <cell r="Q42">
            <v>3075</v>
          </cell>
        </row>
        <row r="43">
          <cell r="E43">
            <v>0</v>
          </cell>
          <cell r="F43">
            <v>0</v>
          </cell>
          <cell r="G43">
            <v>0</v>
          </cell>
          <cell r="H43">
            <v>0</v>
          </cell>
          <cell r="I43">
            <v>0</v>
          </cell>
          <cell r="J43">
            <v>0</v>
          </cell>
          <cell r="K43">
            <v>0</v>
          </cell>
          <cell r="L43">
            <v>0</v>
          </cell>
          <cell r="M43">
            <v>0</v>
          </cell>
          <cell r="N43">
            <v>0</v>
          </cell>
          <cell r="O43">
            <v>0</v>
          </cell>
          <cell r="P43">
            <v>3</v>
          </cell>
          <cell r="Q43">
            <v>0</v>
          </cell>
        </row>
        <row r="44">
          <cell r="E44">
            <v>0</v>
          </cell>
          <cell r="F44">
            <v>0</v>
          </cell>
          <cell r="G44">
            <v>0</v>
          </cell>
          <cell r="H44">
            <v>0</v>
          </cell>
          <cell r="I44">
            <v>0</v>
          </cell>
          <cell r="J44">
            <v>0</v>
          </cell>
          <cell r="K44">
            <v>0</v>
          </cell>
          <cell r="L44">
            <v>0</v>
          </cell>
          <cell r="M44">
            <v>0</v>
          </cell>
          <cell r="N44">
            <v>0</v>
          </cell>
          <cell r="O44">
            <v>0</v>
          </cell>
          <cell r="P44">
            <v>1717</v>
          </cell>
          <cell r="Q44">
            <v>0</v>
          </cell>
        </row>
        <row r="45">
          <cell r="E45">
            <v>0</v>
          </cell>
          <cell r="F45">
            <v>0.37313432835820898</v>
          </cell>
          <cell r="G45">
            <v>4.3219881145326848</v>
          </cell>
          <cell r="H45">
            <v>0.98087297694948505</v>
          </cell>
          <cell r="I45">
            <v>2.554278416347382</v>
          </cell>
          <cell r="J45">
            <v>4.7644256220222339</v>
          </cell>
          <cell r="K45">
            <v>6.96594427244582</v>
          </cell>
          <cell r="L45">
            <v>0</v>
          </cell>
          <cell r="M45">
            <v>8.3575581395348824</v>
          </cell>
          <cell r="N45">
            <v>3.2938076416337285</v>
          </cell>
          <cell r="O45">
            <v>4.2735042735042743</v>
          </cell>
          <cell r="P45">
            <v>25.699624854469405</v>
          </cell>
          <cell r="Q45">
            <v>10.762960132467203</v>
          </cell>
        </row>
        <row r="46">
          <cell r="E46">
            <v>0</v>
          </cell>
          <cell r="F46">
            <v>0</v>
          </cell>
          <cell r="G46">
            <v>0</v>
          </cell>
          <cell r="H46">
            <v>0</v>
          </cell>
          <cell r="I46">
            <v>0</v>
          </cell>
          <cell r="J46">
            <v>0</v>
          </cell>
          <cell r="K46">
            <v>0</v>
          </cell>
          <cell r="L46">
            <v>0</v>
          </cell>
          <cell r="M46">
            <v>0</v>
          </cell>
          <cell r="N46">
            <v>0</v>
          </cell>
          <cell r="O46">
            <v>0</v>
          </cell>
          <cell r="P46">
            <v>0</v>
          </cell>
          <cell r="Q46">
            <v>0</v>
          </cell>
        </row>
        <row r="47">
          <cell r="E47">
            <v>0</v>
          </cell>
          <cell r="F47">
            <v>0</v>
          </cell>
          <cell r="G47">
            <v>19.230769230769234</v>
          </cell>
          <cell r="H47">
            <v>0</v>
          </cell>
          <cell r="I47">
            <v>0</v>
          </cell>
          <cell r="J47">
            <v>0</v>
          </cell>
          <cell r="K47">
            <v>0</v>
          </cell>
          <cell r="L47">
            <v>0</v>
          </cell>
          <cell r="M47">
            <v>0</v>
          </cell>
          <cell r="N47">
            <v>0</v>
          </cell>
          <cell r="O47">
            <v>0</v>
          </cell>
          <cell r="P47">
            <v>23.474178403755868</v>
          </cell>
          <cell r="Q47">
            <v>6.437768240343348</v>
          </cell>
        </row>
        <row r="48">
          <cell r="E48">
            <v>9</v>
          </cell>
          <cell r="F48">
            <v>18</v>
          </cell>
          <cell r="G48">
            <v>5</v>
          </cell>
          <cell r="H48">
            <v>17</v>
          </cell>
          <cell r="I48">
            <v>6</v>
          </cell>
          <cell r="J48">
            <v>17</v>
          </cell>
          <cell r="K48">
            <v>19</v>
          </cell>
          <cell r="L48">
            <v>27</v>
          </cell>
          <cell r="M48">
            <v>4</v>
          </cell>
          <cell r="N48">
            <v>11</v>
          </cell>
          <cell r="O48">
            <v>13</v>
          </cell>
          <cell r="P48">
            <v>213</v>
          </cell>
          <cell r="Q48">
            <v>185</v>
          </cell>
        </row>
        <row r="49">
          <cell r="E49">
            <v>10.428736964078794</v>
          </cell>
          <cell r="F49">
            <v>10.682492581602373</v>
          </cell>
          <cell r="G49">
            <v>4.1459369817578775</v>
          </cell>
          <cell r="H49">
            <v>12.399708242159008</v>
          </cell>
          <cell r="I49">
            <v>5.6710775047258979</v>
          </cell>
          <cell r="J49">
            <v>13.502779984114376</v>
          </cell>
          <cell r="K49">
            <v>23.284313725490197</v>
          </cell>
          <cell r="L49">
            <v>27.635619242579324</v>
          </cell>
          <cell r="M49">
            <v>2.1164021164021167</v>
          </cell>
          <cell r="N49">
            <v>10.679611650485437</v>
          </cell>
          <cell r="O49">
            <v>8.4911822338340954</v>
          </cell>
          <cell r="P49">
            <v>14.245585874799358</v>
          </cell>
          <cell r="Q49">
            <v>17.500709488222498</v>
          </cell>
        </row>
        <row r="50">
          <cell r="E50">
            <v>1117.9000000000001</v>
          </cell>
          <cell r="F50">
            <v>1237.0999999999999</v>
          </cell>
          <cell r="G50">
            <v>1105.7</v>
          </cell>
          <cell r="H50">
            <v>1524.2</v>
          </cell>
          <cell r="I50">
            <v>1062.9000000000001</v>
          </cell>
          <cell r="J50">
            <v>1126.8</v>
          </cell>
          <cell r="K50">
            <v>1023.9</v>
          </cell>
          <cell r="L50">
            <v>1071.3</v>
          </cell>
          <cell r="M50">
            <v>1482.6</v>
          </cell>
          <cell r="N50">
            <v>1230.2</v>
          </cell>
          <cell r="O50">
            <v>1201.2</v>
          </cell>
          <cell r="P50">
            <v>9224.6</v>
          </cell>
          <cell r="Q50">
            <v>6494.6</v>
          </cell>
        </row>
        <row r="51">
          <cell r="E51">
            <v>1122.7</v>
          </cell>
          <cell r="F51">
            <v>1229</v>
          </cell>
          <cell r="G51">
            <v>1098.3</v>
          </cell>
          <cell r="H51">
            <v>1506.8</v>
          </cell>
          <cell r="I51">
            <v>1106.5999999999999</v>
          </cell>
          <cell r="J51">
            <v>1171.5</v>
          </cell>
          <cell r="K51">
            <v>1051.2</v>
          </cell>
          <cell r="L51">
            <v>1076.9000000000001</v>
          </cell>
          <cell r="M51">
            <v>1480.7</v>
          </cell>
          <cell r="N51">
            <v>1190.7</v>
          </cell>
          <cell r="O51">
            <v>1090.7</v>
          </cell>
          <cell r="P51">
            <v>9233.4</v>
          </cell>
          <cell r="Q51">
            <v>5329.8</v>
          </cell>
        </row>
      </sheetData>
      <sheetData sheetId="3">
        <row r="5">
          <cell r="D5">
            <v>3607</v>
          </cell>
          <cell r="E5">
            <v>1286</v>
          </cell>
          <cell r="F5">
            <v>2641</v>
          </cell>
          <cell r="G5">
            <v>1868</v>
          </cell>
          <cell r="H5">
            <v>2078</v>
          </cell>
          <cell r="I5">
            <v>1563</v>
          </cell>
          <cell r="J5">
            <v>1904</v>
          </cell>
          <cell r="K5">
            <v>1276</v>
          </cell>
          <cell r="L5">
            <v>1451</v>
          </cell>
          <cell r="M5">
            <v>2933</v>
          </cell>
          <cell r="N5">
            <v>1567</v>
          </cell>
          <cell r="O5">
            <v>2346</v>
          </cell>
          <cell r="P5">
            <v>22666</v>
          </cell>
          <cell r="Q5">
            <v>16306</v>
          </cell>
          <cell r="R5">
            <v>63492</v>
          </cell>
        </row>
        <row r="6">
          <cell r="D6">
            <v>25.6</v>
          </cell>
          <cell r="E6">
            <v>27.1</v>
          </cell>
          <cell r="F6">
            <v>33</v>
          </cell>
          <cell r="G6">
            <v>24.2</v>
          </cell>
          <cell r="H6">
            <v>17.600000000000001</v>
          </cell>
          <cell r="I6">
            <v>24.9</v>
          </cell>
          <cell r="J6">
            <v>21.4</v>
          </cell>
          <cell r="K6">
            <v>27.1</v>
          </cell>
          <cell r="L6">
            <v>23.9</v>
          </cell>
          <cell r="M6">
            <v>18</v>
          </cell>
          <cell r="N6">
            <v>24.8</v>
          </cell>
          <cell r="O6">
            <v>23.4</v>
          </cell>
          <cell r="P6">
            <v>27.9</v>
          </cell>
          <cell r="Q6">
            <v>28.4</v>
          </cell>
          <cell r="R6">
            <v>26.6</v>
          </cell>
        </row>
        <row r="7">
          <cell r="D7">
            <v>9.4</v>
          </cell>
          <cell r="E7">
            <v>9.3000000000000007</v>
          </cell>
          <cell r="F7">
            <v>4.9000000000000004</v>
          </cell>
          <cell r="G7">
            <v>4.8</v>
          </cell>
          <cell r="H7">
            <v>6.2</v>
          </cell>
          <cell r="I7">
            <v>9</v>
          </cell>
          <cell r="J7">
            <v>4.7</v>
          </cell>
          <cell r="K7">
            <v>5.6</v>
          </cell>
          <cell r="L7">
            <v>8.9</v>
          </cell>
          <cell r="M7">
            <v>5.8</v>
          </cell>
          <cell r="N7">
            <v>5.7</v>
          </cell>
          <cell r="O7">
            <v>5.0999999999999996</v>
          </cell>
          <cell r="P7">
            <v>6.6</v>
          </cell>
          <cell r="Q7">
            <v>4.8</v>
          </cell>
          <cell r="R7">
            <v>6.1</v>
          </cell>
        </row>
        <row r="8">
          <cell r="D8">
            <v>16.200000000000003</v>
          </cell>
          <cell r="E8">
            <v>17.8</v>
          </cell>
          <cell r="F8">
            <v>28.1</v>
          </cell>
          <cell r="G8">
            <v>19.399999999999999</v>
          </cell>
          <cell r="H8">
            <v>11.400000000000002</v>
          </cell>
          <cell r="I8">
            <v>15.899999999999999</v>
          </cell>
          <cell r="J8">
            <v>16.7</v>
          </cell>
          <cell r="K8">
            <v>21.5</v>
          </cell>
          <cell r="L8">
            <v>14.999999999999998</v>
          </cell>
          <cell r="M8">
            <v>12.2</v>
          </cell>
          <cell r="N8">
            <v>19.100000000000001</v>
          </cell>
          <cell r="O8">
            <v>18.299999999999997</v>
          </cell>
          <cell r="P8">
            <v>21.299999999999997</v>
          </cell>
          <cell r="Q8">
            <v>23.599999999999998</v>
          </cell>
          <cell r="R8">
            <v>20.5</v>
          </cell>
        </row>
        <row r="9">
          <cell r="D9">
            <v>1144</v>
          </cell>
          <cell r="E9">
            <v>428</v>
          </cell>
          <cell r="F9">
            <v>875</v>
          </cell>
          <cell r="G9">
            <v>524</v>
          </cell>
          <cell r="H9">
            <v>674</v>
          </cell>
          <cell r="I9">
            <v>483</v>
          </cell>
          <cell r="J9">
            <v>615</v>
          </cell>
          <cell r="K9">
            <v>407</v>
          </cell>
          <cell r="L9">
            <v>484</v>
          </cell>
          <cell r="M9">
            <v>903</v>
          </cell>
          <cell r="N9">
            <v>468</v>
          </cell>
          <cell r="O9">
            <v>708</v>
          </cell>
          <cell r="P9">
            <v>6751</v>
          </cell>
          <cell r="Q9">
            <v>4721</v>
          </cell>
          <cell r="R9">
            <v>19185</v>
          </cell>
        </row>
        <row r="10">
          <cell r="D10">
            <v>33</v>
          </cell>
          <cell r="E10">
            <v>29</v>
          </cell>
          <cell r="F10">
            <v>79</v>
          </cell>
          <cell r="G10">
            <v>16</v>
          </cell>
          <cell r="H10">
            <v>56</v>
          </cell>
          <cell r="I10">
            <v>32</v>
          </cell>
          <cell r="J10">
            <v>0</v>
          </cell>
          <cell r="K10">
            <v>20</v>
          </cell>
          <cell r="L10">
            <v>8</v>
          </cell>
          <cell r="M10">
            <v>56</v>
          </cell>
          <cell r="N10">
            <v>33</v>
          </cell>
          <cell r="O10">
            <v>27</v>
          </cell>
          <cell r="P10">
            <v>487</v>
          </cell>
          <cell r="Q10">
            <v>203</v>
          </cell>
          <cell r="R10">
            <v>1079</v>
          </cell>
        </row>
        <row r="11">
          <cell r="D11">
            <v>2.8846153846153846</v>
          </cell>
          <cell r="E11">
            <v>6.7757009345794383</v>
          </cell>
          <cell r="F11">
            <v>9.0285714285714285</v>
          </cell>
          <cell r="G11">
            <v>3.0534351145038165</v>
          </cell>
          <cell r="H11">
            <v>8.3086053412462899</v>
          </cell>
          <cell r="I11">
            <v>6.625258799171843</v>
          </cell>
          <cell r="J11">
            <v>0</v>
          </cell>
          <cell r="K11">
            <v>4.9140049140049138</v>
          </cell>
          <cell r="L11">
            <v>1.6528925619834711</v>
          </cell>
          <cell r="M11">
            <v>6.2015503875968996</v>
          </cell>
          <cell r="N11">
            <v>7.0512820512820511</v>
          </cell>
          <cell r="O11">
            <v>3.8135593220338984</v>
          </cell>
          <cell r="P11">
            <v>7.2137461116871568</v>
          </cell>
          <cell r="Q11">
            <v>4.2999364541410721</v>
          </cell>
          <cell r="R11">
            <v>5.6241855616366951</v>
          </cell>
        </row>
        <row r="12">
          <cell r="D12">
            <v>2403</v>
          </cell>
          <cell r="E12">
            <v>849</v>
          </cell>
          <cell r="F12">
            <v>1673</v>
          </cell>
          <cell r="G12">
            <v>1176</v>
          </cell>
          <cell r="H12">
            <v>1324</v>
          </cell>
          <cell r="I12">
            <v>1025</v>
          </cell>
          <cell r="J12">
            <v>1243</v>
          </cell>
          <cell r="K12">
            <v>812</v>
          </cell>
          <cell r="L12">
            <v>937</v>
          </cell>
          <cell r="M12">
            <v>1892</v>
          </cell>
          <cell r="N12">
            <v>983</v>
          </cell>
          <cell r="O12">
            <v>1520</v>
          </cell>
          <cell r="P12">
            <v>14574</v>
          </cell>
          <cell r="Q12">
            <v>10907</v>
          </cell>
          <cell r="R12">
            <v>41318</v>
          </cell>
        </row>
        <row r="13">
          <cell r="D13">
            <v>63</v>
          </cell>
          <cell r="E13">
            <v>11</v>
          </cell>
          <cell r="F13">
            <v>51</v>
          </cell>
          <cell r="G13">
            <v>35</v>
          </cell>
          <cell r="H13">
            <v>12</v>
          </cell>
          <cell r="I13">
            <v>24</v>
          </cell>
          <cell r="J13">
            <v>33</v>
          </cell>
          <cell r="K13">
            <v>24</v>
          </cell>
          <cell r="L13">
            <v>6</v>
          </cell>
          <cell r="M13">
            <v>31</v>
          </cell>
          <cell r="N13">
            <v>29</v>
          </cell>
          <cell r="O13">
            <v>18</v>
          </cell>
          <cell r="P13">
            <v>839</v>
          </cell>
          <cell r="Q13">
            <v>276</v>
          </cell>
          <cell r="R13">
            <v>1452</v>
          </cell>
        </row>
        <row r="14">
          <cell r="D14">
            <v>1213</v>
          </cell>
          <cell r="E14">
            <v>570</v>
          </cell>
          <cell r="F14">
            <v>979</v>
          </cell>
          <cell r="G14">
            <v>935</v>
          </cell>
          <cell r="H14">
            <v>700</v>
          </cell>
          <cell r="I14">
            <v>725</v>
          </cell>
          <cell r="J14">
            <v>729</v>
          </cell>
          <cell r="K14">
            <v>655</v>
          </cell>
          <cell r="L14">
            <v>782</v>
          </cell>
          <cell r="M14">
            <v>1418</v>
          </cell>
          <cell r="N14">
            <v>762</v>
          </cell>
          <cell r="O14">
            <v>1193</v>
          </cell>
          <cell r="P14">
            <v>7281</v>
          </cell>
          <cell r="Q14">
            <v>7693</v>
          </cell>
          <cell r="R14">
            <v>25635</v>
          </cell>
        </row>
        <row r="15">
          <cell r="D15">
            <v>493</v>
          </cell>
          <cell r="E15">
            <v>506</v>
          </cell>
          <cell r="F15">
            <v>526</v>
          </cell>
          <cell r="G15">
            <v>764</v>
          </cell>
          <cell r="H15">
            <v>395</v>
          </cell>
          <cell r="I15">
            <v>543</v>
          </cell>
          <cell r="J15">
            <v>405</v>
          </cell>
          <cell r="K15">
            <v>482</v>
          </cell>
          <cell r="L15">
            <v>551</v>
          </cell>
          <cell r="M15">
            <v>986</v>
          </cell>
          <cell r="N15">
            <v>542</v>
          </cell>
          <cell r="O15">
            <v>462</v>
          </cell>
          <cell r="P15">
            <v>332</v>
          </cell>
          <cell r="Q15">
            <v>99</v>
          </cell>
          <cell r="R15">
            <v>7086</v>
          </cell>
        </row>
        <row r="16">
          <cell r="D16">
            <v>289</v>
          </cell>
          <cell r="E16">
            <v>262</v>
          </cell>
          <cell r="F16">
            <v>325</v>
          </cell>
          <cell r="G16">
            <v>369</v>
          </cell>
          <cell r="H16">
            <v>219</v>
          </cell>
          <cell r="I16">
            <v>284</v>
          </cell>
          <cell r="J16">
            <v>212</v>
          </cell>
          <cell r="K16">
            <v>254</v>
          </cell>
          <cell r="L16">
            <v>299</v>
          </cell>
          <cell r="M16">
            <v>500</v>
          </cell>
          <cell r="N16">
            <v>265</v>
          </cell>
          <cell r="O16">
            <v>252</v>
          </cell>
          <cell r="P16">
            <v>201</v>
          </cell>
          <cell r="Q16">
            <v>46</v>
          </cell>
          <cell r="R16">
            <v>3777</v>
          </cell>
        </row>
        <row r="17">
          <cell r="D17">
            <v>206</v>
          </cell>
          <cell r="E17">
            <v>238</v>
          </cell>
          <cell r="F17">
            <v>248</v>
          </cell>
          <cell r="G17">
            <v>348</v>
          </cell>
          <cell r="H17">
            <v>190</v>
          </cell>
          <cell r="I17">
            <v>217</v>
          </cell>
          <cell r="J17">
            <v>201</v>
          </cell>
          <cell r="K17">
            <v>150</v>
          </cell>
          <cell r="L17">
            <v>237</v>
          </cell>
          <cell r="M17">
            <v>424</v>
          </cell>
          <cell r="N17">
            <v>205</v>
          </cell>
          <cell r="O17">
            <v>243</v>
          </cell>
          <cell r="P17">
            <v>110</v>
          </cell>
          <cell r="Q17">
            <v>36</v>
          </cell>
          <cell r="R17">
            <v>3053</v>
          </cell>
        </row>
        <row r="18">
          <cell r="D18">
            <v>193</v>
          </cell>
          <cell r="E18">
            <v>212</v>
          </cell>
          <cell r="F18">
            <v>249</v>
          </cell>
          <cell r="G18">
            <v>336</v>
          </cell>
          <cell r="H18">
            <v>180</v>
          </cell>
          <cell r="I18">
            <v>194</v>
          </cell>
          <cell r="J18">
            <v>185</v>
          </cell>
          <cell r="K18">
            <v>139</v>
          </cell>
          <cell r="L18">
            <v>224</v>
          </cell>
          <cell r="M18">
            <v>394</v>
          </cell>
          <cell r="N18">
            <v>196</v>
          </cell>
          <cell r="O18">
            <v>190</v>
          </cell>
          <cell r="P18">
            <v>94</v>
          </cell>
          <cell r="Q18">
            <v>27</v>
          </cell>
          <cell r="R18">
            <v>2813</v>
          </cell>
        </row>
        <row r="19">
          <cell r="D19">
            <v>71</v>
          </cell>
          <cell r="E19">
            <v>178</v>
          </cell>
          <cell r="F19">
            <v>129</v>
          </cell>
          <cell r="G19">
            <v>219</v>
          </cell>
          <cell r="H19">
            <v>103</v>
          </cell>
          <cell r="I19">
            <v>108</v>
          </cell>
          <cell r="J19">
            <v>113</v>
          </cell>
          <cell r="K19">
            <v>109</v>
          </cell>
          <cell r="L19">
            <v>126</v>
          </cell>
          <cell r="M19">
            <v>277</v>
          </cell>
          <cell r="N19">
            <v>152</v>
          </cell>
          <cell r="O19">
            <v>126</v>
          </cell>
          <cell r="P19">
            <v>75</v>
          </cell>
          <cell r="Q19">
            <v>15</v>
          </cell>
          <cell r="R19">
            <v>1801</v>
          </cell>
        </row>
        <row r="20">
          <cell r="D20">
            <v>66</v>
          </cell>
          <cell r="E20">
            <v>193</v>
          </cell>
          <cell r="F20">
            <v>62</v>
          </cell>
          <cell r="G20">
            <v>254</v>
          </cell>
          <cell r="H20">
            <v>118</v>
          </cell>
          <cell r="I20">
            <v>176</v>
          </cell>
          <cell r="J20">
            <v>133</v>
          </cell>
          <cell r="K20">
            <v>61</v>
          </cell>
          <cell r="L20">
            <v>120</v>
          </cell>
          <cell r="M20">
            <v>375</v>
          </cell>
          <cell r="N20">
            <v>184</v>
          </cell>
          <cell r="O20">
            <v>140</v>
          </cell>
          <cell r="P20">
            <v>126</v>
          </cell>
          <cell r="Q20">
            <v>24</v>
          </cell>
          <cell r="R20">
            <v>2032</v>
          </cell>
        </row>
        <row r="21">
          <cell r="D21">
            <v>0</v>
          </cell>
          <cell r="E21">
            <v>1</v>
          </cell>
          <cell r="F21">
            <v>0</v>
          </cell>
          <cell r="G21">
            <v>0</v>
          </cell>
          <cell r="H21">
            <v>1</v>
          </cell>
          <cell r="I21">
            <v>1</v>
          </cell>
          <cell r="J21">
            <v>1</v>
          </cell>
          <cell r="K21">
            <v>0</v>
          </cell>
          <cell r="L21">
            <v>0</v>
          </cell>
          <cell r="M21">
            <v>2</v>
          </cell>
          <cell r="N21">
            <v>0</v>
          </cell>
          <cell r="O21">
            <v>4</v>
          </cell>
          <cell r="P21">
            <v>0</v>
          </cell>
          <cell r="Q21">
            <v>0</v>
          </cell>
          <cell r="R21">
            <v>10</v>
          </cell>
        </row>
        <row r="22">
          <cell r="D22">
            <v>227</v>
          </cell>
          <cell r="E22">
            <v>227</v>
          </cell>
          <cell r="F22">
            <v>272</v>
          </cell>
          <cell r="G22">
            <v>342</v>
          </cell>
          <cell r="H22">
            <v>182</v>
          </cell>
          <cell r="I22">
            <v>200</v>
          </cell>
          <cell r="J22">
            <v>178</v>
          </cell>
          <cell r="K22">
            <v>168</v>
          </cell>
          <cell r="L22">
            <v>255</v>
          </cell>
          <cell r="M22">
            <v>406</v>
          </cell>
          <cell r="N22">
            <v>220</v>
          </cell>
          <cell r="O22">
            <v>233</v>
          </cell>
          <cell r="P22">
            <v>104</v>
          </cell>
          <cell r="Q22">
            <v>38</v>
          </cell>
          <cell r="R22">
            <v>3052</v>
          </cell>
        </row>
        <row r="23">
          <cell r="D23">
            <v>134331</v>
          </cell>
          <cell r="E23">
            <v>111092</v>
          </cell>
          <cell r="F23">
            <v>145755</v>
          </cell>
          <cell r="G23">
            <v>180510</v>
          </cell>
          <cell r="H23">
            <v>124042</v>
          </cell>
          <cell r="I23">
            <v>113483</v>
          </cell>
          <cell r="J23">
            <v>112807</v>
          </cell>
          <cell r="K23">
            <v>123177</v>
          </cell>
          <cell r="L23">
            <v>121375</v>
          </cell>
          <cell r="M23">
            <v>196879</v>
          </cell>
          <cell r="N23">
            <v>116029</v>
          </cell>
          <cell r="O23">
            <v>94730</v>
          </cell>
          <cell r="P23">
            <v>85092</v>
          </cell>
          <cell r="Q23">
            <v>27491</v>
          </cell>
          <cell r="R23">
            <v>1686793</v>
          </cell>
        </row>
        <row r="24">
          <cell r="D24">
            <v>900</v>
          </cell>
          <cell r="E24">
            <v>658</v>
          </cell>
          <cell r="F24">
            <v>764</v>
          </cell>
          <cell r="G24">
            <v>1250</v>
          </cell>
          <cell r="H24">
            <v>205</v>
          </cell>
          <cell r="I24">
            <v>5752</v>
          </cell>
          <cell r="J24">
            <v>1125</v>
          </cell>
          <cell r="K24">
            <v>3443</v>
          </cell>
          <cell r="L24">
            <v>4181</v>
          </cell>
          <cell r="M24">
            <v>6703</v>
          </cell>
          <cell r="N24">
            <v>4111</v>
          </cell>
          <cell r="O24">
            <v>2311</v>
          </cell>
          <cell r="P24">
            <v>2570</v>
          </cell>
          <cell r="Q24">
            <v>819</v>
          </cell>
          <cell r="R24">
            <v>34792</v>
          </cell>
        </row>
        <row r="25">
          <cell r="D25">
            <v>9672</v>
          </cell>
          <cell r="E25">
            <v>7639</v>
          </cell>
          <cell r="F25">
            <v>7909</v>
          </cell>
          <cell r="G25">
            <v>15273</v>
          </cell>
          <cell r="H25">
            <v>7030</v>
          </cell>
          <cell r="I25">
            <v>6116</v>
          </cell>
          <cell r="J25">
            <v>8653</v>
          </cell>
          <cell r="K25">
            <v>8429</v>
          </cell>
          <cell r="L25">
            <v>10287</v>
          </cell>
          <cell r="M25">
            <v>12710</v>
          </cell>
          <cell r="N25">
            <v>8831</v>
          </cell>
          <cell r="O25">
            <v>9824</v>
          </cell>
          <cell r="P25">
            <v>6168</v>
          </cell>
          <cell r="Q25">
            <v>2291</v>
          </cell>
          <cell r="R25">
            <v>120832</v>
          </cell>
        </row>
        <row r="26">
          <cell r="D26">
            <v>3939</v>
          </cell>
          <cell r="E26">
            <v>4583</v>
          </cell>
          <cell r="F26">
            <v>5117</v>
          </cell>
          <cell r="G26">
            <v>9333</v>
          </cell>
          <cell r="H26">
            <v>5610</v>
          </cell>
          <cell r="I26">
            <v>1896</v>
          </cell>
          <cell r="J26">
            <v>5321</v>
          </cell>
          <cell r="K26">
            <v>3507</v>
          </cell>
          <cell r="L26">
            <v>4909</v>
          </cell>
          <cell r="M26">
            <v>8864</v>
          </cell>
          <cell r="N26">
            <v>3347</v>
          </cell>
          <cell r="O26">
            <v>4442</v>
          </cell>
          <cell r="P26">
            <v>3098</v>
          </cell>
          <cell r="Q26">
            <v>1470</v>
          </cell>
          <cell r="R26">
            <v>65436</v>
          </cell>
        </row>
        <row r="27">
          <cell r="D27">
            <v>62349</v>
          </cell>
          <cell r="E27">
            <v>53998</v>
          </cell>
          <cell r="F27">
            <v>70673</v>
          </cell>
          <cell r="G27">
            <v>90660</v>
          </cell>
          <cell r="H27">
            <v>59685</v>
          </cell>
          <cell r="I27">
            <v>38701</v>
          </cell>
          <cell r="J27">
            <v>48480</v>
          </cell>
          <cell r="K27">
            <v>50661</v>
          </cell>
          <cell r="L27">
            <v>42519</v>
          </cell>
          <cell r="M27">
            <v>61210</v>
          </cell>
          <cell r="N27">
            <v>36925</v>
          </cell>
          <cell r="O27">
            <v>33006</v>
          </cell>
          <cell r="P27">
            <v>32524</v>
          </cell>
          <cell r="Q27">
            <v>9351</v>
          </cell>
          <cell r="R27">
            <v>690742</v>
          </cell>
        </row>
        <row r="28">
          <cell r="D28">
            <v>57471</v>
          </cell>
          <cell r="E28">
            <v>44214</v>
          </cell>
          <cell r="F28">
            <v>61292</v>
          </cell>
          <cell r="G28">
            <v>63994</v>
          </cell>
          <cell r="H28">
            <v>51512</v>
          </cell>
          <cell r="I28">
            <v>61018</v>
          </cell>
          <cell r="J28">
            <v>49228</v>
          </cell>
          <cell r="K28">
            <v>57137</v>
          </cell>
          <cell r="L28">
            <v>59479</v>
          </cell>
          <cell r="M28">
            <v>107392</v>
          </cell>
          <cell r="N28">
            <v>62815</v>
          </cell>
          <cell r="O28">
            <v>45147</v>
          </cell>
          <cell r="P28">
            <v>40732</v>
          </cell>
          <cell r="Q28">
            <v>13560</v>
          </cell>
          <cell r="R28">
            <v>774991</v>
          </cell>
        </row>
        <row r="29">
          <cell r="D29">
            <v>57713</v>
          </cell>
          <cell r="E29">
            <v>48778</v>
          </cell>
          <cell r="F29">
            <v>61196</v>
          </cell>
          <cell r="G29">
            <v>78501</v>
          </cell>
          <cell r="H29">
            <v>56916</v>
          </cell>
          <cell r="I29">
            <v>47340</v>
          </cell>
          <cell r="J29">
            <v>48014</v>
          </cell>
          <cell r="K29">
            <v>49902</v>
          </cell>
          <cell r="L29">
            <v>50284</v>
          </cell>
          <cell r="M29">
            <v>87943</v>
          </cell>
          <cell r="N29">
            <v>47848</v>
          </cell>
          <cell r="O29">
            <v>38568</v>
          </cell>
          <cell r="P29">
            <v>37514</v>
          </cell>
          <cell r="Q29">
            <v>10922</v>
          </cell>
          <cell r="R29">
            <v>721439</v>
          </cell>
        </row>
        <row r="30">
          <cell r="D30">
            <v>46856</v>
          </cell>
          <cell r="E30">
            <v>44107</v>
          </cell>
          <cell r="F30">
            <v>51730</v>
          </cell>
          <cell r="G30">
            <v>56878</v>
          </cell>
          <cell r="H30">
            <v>42130</v>
          </cell>
          <cell r="I30">
            <v>30480</v>
          </cell>
          <cell r="J30">
            <v>36901</v>
          </cell>
          <cell r="K30">
            <v>40074</v>
          </cell>
          <cell r="L30">
            <v>34548</v>
          </cell>
          <cell r="M30">
            <v>61089</v>
          </cell>
          <cell r="N30">
            <v>29155</v>
          </cell>
          <cell r="O30">
            <v>30240</v>
          </cell>
          <cell r="P30">
            <v>30356</v>
          </cell>
          <cell r="Q30">
            <v>8978</v>
          </cell>
          <cell r="R30">
            <v>543522</v>
          </cell>
        </row>
        <row r="31">
          <cell r="D31">
            <v>99.640616693248276</v>
          </cell>
          <cell r="E31">
            <v>99.45657075854605</v>
          </cell>
          <cell r="F31">
            <v>97.528327143153419</v>
          </cell>
          <cell r="G31">
            <v>82.128366182947076</v>
          </cell>
          <cell r="H31">
            <v>83.802438684781094</v>
          </cell>
          <cell r="I31">
            <v>73.421014597485197</v>
          </cell>
          <cell r="J31">
            <v>90.44806117946959</v>
          </cell>
          <cell r="K31">
            <v>97.130253526588788</v>
          </cell>
          <cell r="L31">
            <v>76.098592480010581</v>
          </cell>
          <cell r="M31">
            <v>75.341316922166186</v>
          </cell>
          <cell r="N31">
            <v>69.67046622219037</v>
          </cell>
          <cell r="O31">
            <v>96.021338075127801</v>
          </cell>
          <cell r="P31">
            <v>92.043662825955124</v>
          </cell>
          <cell r="Q31">
            <v>86.585013019577588</v>
          </cell>
        </row>
        <row r="32">
          <cell r="D32">
            <v>174</v>
          </cell>
          <cell r="E32">
            <v>245</v>
          </cell>
          <cell r="F32">
            <v>323</v>
          </cell>
          <cell r="G32">
            <v>219</v>
          </cell>
          <cell r="H32">
            <v>599</v>
          </cell>
          <cell r="I32">
            <v>748</v>
          </cell>
          <cell r="J32">
            <v>173</v>
          </cell>
          <cell r="K32">
            <v>14</v>
          </cell>
          <cell r="L32">
            <v>251</v>
          </cell>
          <cell r="M32">
            <v>2803</v>
          </cell>
          <cell r="N32">
            <v>1099</v>
          </cell>
          <cell r="O32">
            <v>366</v>
          </cell>
          <cell r="P32">
            <v>219</v>
          </cell>
          <cell r="Q32">
            <v>94</v>
          </cell>
          <cell r="R32">
            <v>7327</v>
          </cell>
        </row>
        <row r="33">
          <cell r="D33">
            <v>2.5</v>
          </cell>
          <cell r="E33">
            <v>0.26100000000000001</v>
          </cell>
          <cell r="F33">
            <v>11</v>
          </cell>
          <cell r="G33">
            <v>2.0499999999999998</v>
          </cell>
          <cell r="H33">
            <v>3.5</v>
          </cell>
          <cell r="I33">
            <v>6.33</v>
          </cell>
          <cell r="J33">
            <v>2</v>
          </cell>
          <cell r="K33">
            <v>0.21000000000000002</v>
          </cell>
          <cell r="L33">
            <v>0.34200000000000003</v>
          </cell>
          <cell r="M33">
            <v>2</v>
          </cell>
          <cell r="N33">
            <v>6.0000000000000001E-3</v>
          </cell>
          <cell r="O33">
            <v>18.66</v>
          </cell>
          <cell r="P33">
            <v>30.015999999999998</v>
          </cell>
          <cell r="Q33">
            <v>0</v>
          </cell>
          <cell r="R33">
            <v>78.875</v>
          </cell>
        </row>
        <row r="34">
          <cell r="D34">
            <v>1.7</v>
          </cell>
          <cell r="E34">
            <v>0.09</v>
          </cell>
          <cell r="F34">
            <v>5</v>
          </cell>
          <cell r="G34">
            <v>1</v>
          </cell>
          <cell r="H34">
            <v>2.9</v>
          </cell>
          <cell r="I34">
            <v>2.5</v>
          </cell>
          <cell r="J34">
            <v>1</v>
          </cell>
          <cell r="K34">
            <v>0.1</v>
          </cell>
          <cell r="L34">
            <v>0.2</v>
          </cell>
          <cell r="M34">
            <v>0.5</v>
          </cell>
          <cell r="N34">
            <v>0</v>
          </cell>
          <cell r="O34">
            <v>9</v>
          </cell>
          <cell r="P34">
            <v>10.426</v>
          </cell>
          <cell r="Q34">
            <v>0</v>
          </cell>
          <cell r="R34">
            <v>34.415999999999997</v>
          </cell>
        </row>
        <row r="35">
          <cell r="D35">
            <v>0.8</v>
          </cell>
          <cell r="E35">
            <v>0.17100000000000001</v>
          </cell>
          <cell r="F35">
            <v>5.9999999999999991</v>
          </cell>
          <cell r="G35">
            <v>1.05</v>
          </cell>
          <cell r="H35">
            <v>0.6</v>
          </cell>
          <cell r="I35">
            <v>3.83</v>
          </cell>
          <cell r="J35">
            <v>1</v>
          </cell>
          <cell r="K35">
            <v>0.11</v>
          </cell>
          <cell r="L35">
            <v>0.14200000000000002</v>
          </cell>
          <cell r="M35">
            <v>1.5</v>
          </cell>
          <cell r="N35">
            <v>6.0000000000000001E-3</v>
          </cell>
          <cell r="O35">
            <v>9.66</v>
          </cell>
          <cell r="P35">
            <v>19.59</v>
          </cell>
          <cell r="Q35">
            <v>0</v>
          </cell>
          <cell r="R35">
            <v>44.459000000000003</v>
          </cell>
        </row>
        <row r="36">
          <cell r="D36">
            <v>12.4</v>
          </cell>
          <cell r="E36">
            <v>0.155</v>
          </cell>
          <cell r="F36">
            <v>70.3</v>
          </cell>
          <cell r="G36">
            <v>0</v>
          </cell>
          <cell r="H36">
            <v>4.5999999999999996</v>
          </cell>
          <cell r="I36">
            <v>36.1</v>
          </cell>
          <cell r="J36">
            <v>15.7</v>
          </cell>
          <cell r="K36">
            <v>0.92999999999999994</v>
          </cell>
          <cell r="L36">
            <v>0.65</v>
          </cell>
          <cell r="M36">
            <v>0.5</v>
          </cell>
          <cell r="N36">
            <v>0</v>
          </cell>
          <cell r="O36">
            <v>123.1</v>
          </cell>
          <cell r="P36">
            <v>185.42000000000002</v>
          </cell>
          <cell r="Q36">
            <v>0</v>
          </cell>
          <cell r="R36">
            <v>449.85500000000002</v>
          </cell>
        </row>
        <row r="37">
          <cell r="D37">
            <v>7.2</v>
          </cell>
          <cell r="E37">
            <v>0.02</v>
          </cell>
          <cell r="F37">
            <v>50.1</v>
          </cell>
          <cell r="G37">
            <v>0</v>
          </cell>
          <cell r="H37">
            <v>3.5</v>
          </cell>
          <cell r="I37">
            <v>4.8</v>
          </cell>
          <cell r="J37">
            <v>7</v>
          </cell>
          <cell r="K37">
            <v>0.5</v>
          </cell>
          <cell r="L37">
            <v>0.13</v>
          </cell>
          <cell r="M37">
            <v>0.5</v>
          </cell>
          <cell r="N37">
            <v>0</v>
          </cell>
          <cell r="O37">
            <v>71.7</v>
          </cell>
          <cell r="P37">
            <v>75.02</v>
          </cell>
          <cell r="Q37">
            <v>0</v>
          </cell>
          <cell r="R37">
            <v>220.46999999999997</v>
          </cell>
        </row>
        <row r="38">
          <cell r="D38">
            <v>5.2</v>
          </cell>
          <cell r="E38">
            <v>0.13500000000000001</v>
          </cell>
          <cell r="F38">
            <v>20.2</v>
          </cell>
          <cell r="G38">
            <v>0</v>
          </cell>
          <cell r="H38">
            <v>1.1000000000000001</v>
          </cell>
          <cell r="I38">
            <v>31.3</v>
          </cell>
          <cell r="J38">
            <v>8.6999999999999993</v>
          </cell>
          <cell r="K38">
            <v>0.43</v>
          </cell>
          <cell r="L38">
            <v>0.52</v>
          </cell>
          <cell r="M38">
            <v>0</v>
          </cell>
          <cell r="N38">
            <v>0</v>
          </cell>
          <cell r="O38">
            <v>51.4</v>
          </cell>
          <cell r="P38">
            <v>110.4</v>
          </cell>
          <cell r="Q38">
            <v>0</v>
          </cell>
          <cell r="R38">
            <v>229.38500000000002</v>
          </cell>
        </row>
        <row r="39">
          <cell r="D39">
            <v>133.69999999999999</v>
          </cell>
          <cell r="E39">
            <v>335.59999999999997</v>
          </cell>
          <cell r="F39">
            <v>363.79999999999995</v>
          </cell>
          <cell r="G39">
            <v>549.9</v>
          </cell>
          <cell r="H39">
            <v>276.2</v>
          </cell>
          <cell r="I39">
            <v>93.199999999999989</v>
          </cell>
          <cell r="J39">
            <v>256.89999999999998</v>
          </cell>
          <cell r="K39">
            <v>375.6</v>
          </cell>
          <cell r="L39">
            <v>79</v>
          </cell>
          <cell r="M39">
            <v>207.5</v>
          </cell>
          <cell r="N39">
            <v>198.3</v>
          </cell>
          <cell r="O39">
            <v>287.60000000000002</v>
          </cell>
          <cell r="P39">
            <v>264.8</v>
          </cell>
          <cell r="Q39">
            <v>145</v>
          </cell>
          <cell r="R39">
            <v>3567.1000000000004</v>
          </cell>
        </row>
        <row r="40">
          <cell r="D40">
            <v>42635.199999999997</v>
          </cell>
          <cell r="E40">
            <v>45342.2</v>
          </cell>
          <cell r="F40">
            <v>31153</v>
          </cell>
          <cell r="G40">
            <v>480635.6</v>
          </cell>
          <cell r="H40">
            <v>4020</v>
          </cell>
          <cell r="I40">
            <v>51094.5</v>
          </cell>
          <cell r="J40">
            <v>11640</v>
          </cell>
          <cell r="K40">
            <v>1880</v>
          </cell>
          <cell r="L40">
            <v>21229</v>
          </cell>
          <cell r="M40">
            <v>56137.1</v>
          </cell>
          <cell r="N40">
            <v>4193263.7</v>
          </cell>
          <cell r="O40">
            <v>38100</v>
          </cell>
          <cell r="P40">
            <v>6029196.6000000034</v>
          </cell>
          <cell r="Q40">
            <v>1730156.8</v>
          </cell>
          <cell r="R40">
            <v>12736483.700000003</v>
          </cell>
        </row>
        <row r="41">
          <cell r="D41">
            <v>1</v>
          </cell>
          <cell r="E41">
            <v>1</v>
          </cell>
          <cell r="F41">
            <v>2</v>
          </cell>
          <cell r="G41">
            <v>1</v>
          </cell>
          <cell r="H41">
            <v>1</v>
          </cell>
          <cell r="I41">
            <v>1</v>
          </cell>
          <cell r="J41">
            <v>1</v>
          </cell>
          <cell r="K41">
            <v>1</v>
          </cell>
          <cell r="L41">
            <v>1</v>
          </cell>
          <cell r="M41">
            <v>2</v>
          </cell>
          <cell r="N41">
            <v>1</v>
          </cell>
          <cell r="O41">
            <v>1</v>
          </cell>
          <cell r="P41">
            <v>5</v>
          </cell>
          <cell r="Q41">
            <v>3</v>
          </cell>
          <cell r="R41">
            <v>22</v>
          </cell>
        </row>
        <row r="42">
          <cell r="D42">
            <v>690</v>
          </cell>
          <cell r="E42">
            <v>154</v>
          </cell>
          <cell r="F42">
            <v>344</v>
          </cell>
          <cell r="G42">
            <v>260</v>
          </cell>
          <cell r="H42">
            <v>358</v>
          </cell>
          <cell r="I42">
            <v>212</v>
          </cell>
          <cell r="J42">
            <v>131</v>
          </cell>
          <cell r="K42">
            <v>116</v>
          </cell>
          <cell r="L42">
            <v>166</v>
          </cell>
          <cell r="M42">
            <v>347</v>
          </cell>
          <cell r="N42">
            <v>232</v>
          </cell>
          <cell r="O42">
            <v>302</v>
          </cell>
          <cell r="P42">
            <v>4952</v>
          </cell>
          <cell r="Q42">
            <v>2960</v>
          </cell>
          <cell r="R42">
            <v>11224</v>
          </cell>
        </row>
        <row r="43">
          <cell r="D43">
            <v>0</v>
          </cell>
          <cell r="E43">
            <v>0</v>
          </cell>
          <cell r="F43">
            <v>0</v>
          </cell>
          <cell r="G43">
            <v>0</v>
          </cell>
          <cell r="H43">
            <v>0</v>
          </cell>
          <cell r="I43">
            <v>0</v>
          </cell>
          <cell r="J43">
            <v>0</v>
          </cell>
          <cell r="K43">
            <v>0</v>
          </cell>
          <cell r="L43">
            <v>0</v>
          </cell>
          <cell r="M43">
            <v>0</v>
          </cell>
          <cell r="N43">
            <v>0</v>
          </cell>
          <cell r="O43">
            <v>0</v>
          </cell>
          <cell r="P43">
            <v>3</v>
          </cell>
          <cell r="Q43">
            <v>0</v>
          </cell>
          <cell r="R43">
            <v>3</v>
          </cell>
        </row>
        <row r="44">
          <cell r="D44">
            <v>0</v>
          </cell>
          <cell r="E44">
            <v>0</v>
          </cell>
          <cell r="F44">
            <v>0</v>
          </cell>
          <cell r="G44">
            <v>0</v>
          </cell>
          <cell r="H44">
            <v>0</v>
          </cell>
          <cell r="I44">
            <v>0</v>
          </cell>
          <cell r="J44">
            <v>0</v>
          </cell>
          <cell r="K44">
            <v>0</v>
          </cell>
          <cell r="L44">
            <v>0</v>
          </cell>
          <cell r="M44">
            <v>0</v>
          </cell>
          <cell r="N44">
            <v>0</v>
          </cell>
          <cell r="O44">
            <v>0</v>
          </cell>
          <cell r="P44">
            <v>1760</v>
          </cell>
          <cell r="Q44">
            <v>0</v>
          </cell>
          <cell r="R44">
            <v>1760</v>
          </cell>
        </row>
        <row r="45">
          <cell r="D45">
            <v>6.13</v>
          </cell>
          <cell r="E45">
            <v>1.5</v>
          </cell>
          <cell r="F45">
            <v>0.4</v>
          </cell>
          <cell r="G45">
            <v>12.9</v>
          </cell>
          <cell r="H45">
            <v>1</v>
          </cell>
          <cell r="I45">
            <v>10.8</v>
          </cell>
          <cell r="J45">
            <v>0</v>
          </cell>
          <cell r="K45">
            <v>8.9</v>
          </cell>
          <cell r="L45">
            <v>0.7</v>
          </cell>
          <cell r="M45">
            <v>3.4</v>
          </cell>
          <cell r="N45">
            <v>8.8000000000000007</v>
          </cell>
          <cell r="O45">
            <v>12.7</v>
          </cell>
          <cell r="P45">
            <v>22.1</v>
          </cell>
          <cell r="Q45">
            <v>15.3</v>
          </cell>
          <cell r="R45">
            <v>13</v>
          </cell>
        </row>
        <row r="46">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row>
        <row r="47">
          <cell r="D47">
            <v>0</v>
          </cell>
          <cell r="E47">
            <v>0</v>
          </cell>
          <cell r="F47">
            <v>1</v>
          </cell>
          <cell r="G47">
            <v>0</v>
          </cell>
          <cell r="H47">
            <v>0</v>
          </cell>
          <cell r="I47">
            <v>1</v>
          </cell>
          <cell r="J47">
            <v>1</v>
          </cell>
          <cell r="K47">
            <v>0</v>
          </cell>
          <cell r="L47">
            <v>0</v>
          </cell>
          <cell r="M47">
            <v>0</v>
          </cell>
          <cell r="N47">
            <v>1</v>
          </cell>
          <cell r="O47">
            <v>1</v>
          </cell>
          <cell r="P47">
            <v>11</v>
          </cell>
          <cell r="Q47">
            <v>4</v>
          </cell>
          <cell r="R47">
            <v>20</v>
          </cell>
        </row>
        <row r="48">
          <cell r="D48">
            <v>19</v>
          </cell>
          <cell r="E48">
            <v>6</v>
          </cell>
          <cell r="F48">
            <v>23</v>
          </cell>
          <cell r="G48">
            <v>4</v>
          </cell>
          <cell r="H48">
            <v>9</v>
          </cell>
          <cell r="I48">
            <v>6</v>
          </cell>
          <cell r="J48">
            <v>11</v>
          </cell>
          <cell r="K48">
            <v>5</v>
          </cell>
          <cell r="L48">
            <v>6</v>
          </cell>
          <cell r="M48">
            <v>18</v>
          </cell>
          <cell r="N48">
            <v>14</v>
          </cell>
          <cell r="O48">
            <v>12</v>
          </cell>
          <cell r="P48">
            <v>203</v>
          </cell>
          <cell r="Q48">
            <v>191</v>
          </cell>
          <cell r="R48">
            <v>527</v>
          </cell>
        </row>
        <row r="49">
          <cell r="D49">
            <v>7.9298831385642732</v>
          </cell>
          <cell r="E49">
            <v>6.9524913093858629</v>
          </cell>
          <cell r="F49">
            <v>13.649851632047477</v>
          </cell>
          <cell r="G49">
            <v>3.3167495854063018</v>
          </cell>
          <cell r="H49">
            <v>6.5645514223194743</v>
          </cell>
          <cell r="I49">
            <v>5.6710775047258979</v>
          </cell>
          <cell r="J49">
            <v>8.7370929308975374</v>
          </cell>
          <cell r="K49">
            <v>6.1274509803921564</v>
          </cell>
          <cell r="L49">
            <v>6.1412487205731825</v>
          </cell>
          <cell r="M49">
            <v>9.5238095238095255</v>
          </cell>
          <cell r="N49">
            <v>13.592233009708737</v>
          </cell>
          <cell r="O49">
            <v>7.8380143696930116</v>
          </cell>
          <cell r="P49">
            <v>13.576779026217229</v>
          </cell>
          <cell r="Q49">
            <v>18.0683000662189</v>
          </cell>
          <cell r="R49">
            <v>12.7</v>
          </cell>
        </row>
        <row r="50">
          <cell r="D50">
            <v>1656</v>
          </cell>
          <cell r="E50">
            <v>960.1</v>
          </cell>
          <cell r="F50">
            <v>1254.8</v>
          </cell>
          <cell r="G50">
            <v>1104.5</v>
          </cell>
          <cell r="H50">
            <v>1538.5</v>
          </cell>
          <cell r="I50">
            <v>1099.7</v>
          </cell>
          <cell r="J50">
            <v>1133.9000000000001</v>
          </cell>
          <cell r="K50">
            <v>901.4</v>
          </cell>
          <cell r="L50">
            <v>1173</v>
          </cell>
          <cell r="M50">
            <v>1651.3</v>
          </cell>
          <cell r="N50">
            <v>1260.8</v>
          </cell>
          <cell r="O50">
            <v>1218.0999999999999</v>
          </cell>
          <cell r="P50">
            <v>9568.7999999999993</v>
          </cell>
          <cell r="Q50">
            <v>6257.5</v>
          </cell>
          <cell r="R50">
            <v>30778.399999999998</v>
          </cell>
        </row>
        <row r="51">
          <cell r="D51">
            <v>1939.9</v>
          </cell>
          <cell r="E51">
            <v>1307.0999999999999</v>
          </cell>
          <cell r="F51">
            <v>1423.5</v>
          </cell>
          <cell r="G51">
            <v>1235.3</v>
          </cell>
          <cell r="H51">
            <v>1808.6</v>
          </cell>
          <cell r="I51">
            <v>1260.8</v>
          </cell>
          <cell r="J51">
            <v>1330.1</v>
          </cell>
          <cell r="K51">
            <v>1221.3</v>
          </cell>
          <cell r="L51">
            <v>1414.5</v>
          </cell>
          <cell r="M51">
            <v>1681.7</v>
          </cell>
          <cell r="N51">
            <v>1540.1</v>
          </cell>
          <cell r="O51">
            <v>1467.1</v>
          </cell>
          <cell r="P51">
            <v>10039.1</v>
          </cell>
          <cell r="Q51">
            <v>5310.4</v>
          </cell>
          <cell r="R51">
            <v>32979.5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W59"/>
  <sheetViews>
    <sheetView tabSelected="1" workbookViewId="0">
      <selection activeCell="IT66" sqref="IT66"/>
    </sheetView>
  </sheetViews>
  <sheetFormatPr defaultColWidth="9.140625" defaultRowHeight="12"/>
  <cols>
    <col min="1" max="1" width="48.7109375" style="2" customWidth="1"/>
    <col min="2" max="2" width="8.5703125" style="2" customWidth="1"/>
    <col min="3" max="19" width="10.5703125" style="2" customWidth="1"/>
    <col min="20" max="22" width="8.28515625" style="2" customWidth="1"/>
    <col min="23" max="23" width="9.28515625" style="2" customWidth="1"/>
    <col min="24" max="34" width="8.28515625" style="2" customWidth="1"/>
    <col min="35" max="36" width="7.5703125" style="2" customWidth="1"/>
    <col min="37" max="66" width="8.28515625" style="2" customWidth="1"/>
    <col min="67" max="70" width="9.7109375" style="2" customWidth="1"/>
    <col min="71" max="83" width="8.28515625" style="2" customWidth="1"/>
    <col min="84" max="87" width="9.7109375" style="2" customWidth="1"/>
    <col min="88" max="100" width="8.28515625" style="2" customWidth="1"/>
    <col min="101" max="101" width="10.7109375" style="2" bestFit="1" customWidth="1"/>
    <col min="102" max="104" width="9.5703125" style="2" customWidth="1"/>
    <col min="105" max="117" width="8.28515625" style="2" customWidth="1"/>
    <col min="118" max="121" width="10" style="2" customWidth="1"/>
    <col min="122" max="151" width="8.28515625" style="2" customWidth="1"/>
    <col min="152" max="155" width="10.42578125" style="2" customWidth="1"/>
    <col min="156" max="168" width="8.28515625" style="2" customWidth="1"/>
    <col min="169" max="172" width="10.140625" style="2" customWidth="1"/>
    <col min="173" max="185" width="8.28515625" style="2" customWidth="1"/>
    <col min="186" max="189" width="10" style="2" customWidth="1"/>
    <col min="190" max="201" width="8.28515625" style="2" customWidth="1"/>
    <col min="202" max="202" width="10.7109375" style="2" bestFit="1" customWidth="1"/>
    <col min="203" max="203" width="10.42578125" style="2" customWidth="1"/>
    <col min="204" max="206" width="11.7109375" style="2" customWidth="1"/>
    <col min="207" max="229" width="8.28515625" style="2" customWidth="1"/>
    <col min="230" max="232" width="10.42578125" style="2" bestFit="1" customWidth="1"/>
    <col min="233" max="233" width="9.28515625" style="2" bestFit="1" customWidth="1"/>
    <col min="234" max="234" width="10.5703125" style="2" bestFit="1" customWidth="1"/>
    <col min="235" max="236" width="9.5703125" style="2" customWidth="1"/>
    <col min="237" max="240" width="11" style="2" customWidth="1"/>
    <col min="241" max="249" width="9.42578125" style="2" bestFit="1" customWidth="1"/>
    <col min="250" max="250" width="10.42578125" style="2" bestFit="1" customWidth="1"/>
    <col min="251" max="253" width="10.5703125" style="2" bestFit="1" customWidth="1"/>
    <col min="254" max="254" width="10.7109375" style="2" customWidth="1"/>
    <col min="255" max="256" width="10.5703125" style="2" bestFit="1" customWidth="1"/>
    <col min="257" max="16384" width="9.140625" style="2"/>
  </cols>
  <sheetData>
    <row r="1" spans="1:257" ht="14.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257" ht="14.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1:257" ht="14.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row>
    <row r="4" spans="1:257" ht="15" thickBo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row>
    <row r="5" spans="1:257" ht="18" customHeight="1" thickBot="1">
      <c r="A5" s="3" t="s">
        <v>0</v>
      </c>
      <c r="B5" s="4" t="s">
        <v>1</v>
      </c>
      <c r="C5" s="5" t="s">
        <v>2</v>
      </c>
      <c r="D5" s="6"/>
      <c r="E5" s="6"/>
      <c r="F5" s="6"/>
      <c r="G5" s="6"/>
      <c r="H5" s="6"/>
      <c r="I5" s="6"/>
      <c r="J5" s="6"/>
      <c r="K5" s="6"/>
      <c r="L5" s="6"/>
      <c r="M5" s="6"/>
      <c r="N5" s="6"/>
      <c r="O5" s="6"/>
      <c r="P5" s="6"/>
      <c r="Q5" s="6"/>
      <c r="R5" s="6"/>
      <c r="S5" s="7"/>
      <c r="T5" s="5" t="s">
        <v>3</v>
      </c>
      <c r="U5" s="6"/>
      <c r="V5" s="6"/>
      <c r="W5" s="6"/>
      <c r="X5" s="6"/>
      <c r="Y5" s="6"/>
      <c r="Z5" s="6"/>
      <c r="AA5" s="6"/>
      <c r="AB5" s="6"/>
      <c r="AC5" s="6"/>
      <c r="AD5" s="6"/>
      <c r="AE5" s="6"/>
      <c r="AF5" s="6"/>
      <c r="AG5" s="6"/>
      <c r="AH5" s="6"/>
      <c r="AI5" s="6"/>
      <c r="AJ5" s="7"/>
      <c r="AK5" s="5" t="s">
        <v>4</v>
      </c>
      <c r="AL5" s="6"/>
      <c r="AM5" s="6"/>
      <c r="AN5" s="6"/>
      <c r="AO5" s="6"/>
      <c r="AP5" s="6"/>
      <c r="AQ5" s="6"/>
      <c r="AR5" s="6"/>
      <c r="AS5" s="6"/>
      <c r="AT5" s="6"/>
      <c r="AU5" s="6"/>
      <c r="AV5" s="6"/>
      <c r="AW5" s="6"/>
      <c r="AX5" s="6"/>
      <c r="AY5" s="6"/>
      <c r="AZ5" s="6"/>
      <c r="BA5" s="8"/>
      <c r="BB5" s="9" t="s">
        <v>5</v>
      </c>
      <c r="BC5" s="10"/>
      <c r="BD5" s="10"/>
      <c r="BE5" s="10"/>
      <c r="BF5" s="10"/>
      <c r="BG5" s="10"/>
      <c r="BH5" s="10"/>
      <c r="BI5" s="10"/>
      <c r="BJ5" s="10"/>
      <c r="BK5" s="10"/>
      <c r="BL5" s="10"/>
      <c r="BM5" s="10"/>
      <c r="BN5" s="10"/>
      <c r="BO5" s="10"/>
      <c r="BP5" s="10"/>
      <c r="BQ5" s="10"/>
      <c r="BR5" s="11"/>
      <c r="BS5" s="12" t="s">
        <v>6</v>
      </c>
      <c r="BT5" s="13"/>
      <c r="BU5" s="13"/>
      <c r="BV5" s="13"/>
      <c r="BW5" s="13"/>
      <c r="BX5" s="13"/>
      <c r="BY5" s="13"/>
      <c r="BZ5" s="13"/>
      <c r="CA5" s="13"/>
      <c r="CB5" s="13"/>
      <c r="CC5" s="13"/>
      <c r="CD5" s="13"/>
      <c r="CE5" s="13"/>
      <c r="CF5" s="13"/>
      <c r="CG5" s="13"/>
      <c r="CH5" s="13"/>
      <c r="CI5" s="14"/>
      <c r="CJ5" s="12" t="s">
        <v>7</v>
      </c>
      <c r="CK5" s="13"/>
      <c r="CL5" s="13"/>
      <c r="CM5" s="13"/>
      <c r="CN5" s="13"/>
      <c r="CO5" s="13"/>
      <c r="CP5" s="13"/>
      <c r="CQ5" s="13"/>
      <c r="CR5" s="13"/>
      <c r="CS5" s="13"/>
      <c r="CT5" s="13"/>
      <c r="CU5" s="13"/>
      <c r="CV5" s="13"/>
      <c r="CW5" s="13"/>
      <c r="CX5" s="13"/>
      <c r="CY5" s="13"/>
      <c r="CZ5" s="14"/>
      <c r="DA5" s="15" t="s">
        <v>8</v>
      </c>
      <c r="DB5" s="16"/>
      <c r="DC5" s="13" t="s">
        <v>9</v>
      </c>
      <c r="DD5" s="13"/>
      <c r="DE5" s="13"/>
      <c r="DF5" s="13"/>
      <c r="DG5" s="13"/>
      <c r="DH5" s="13"/>
      <c r="DI5" s="13"/>
      <c r="DJ5" s="13"/>
      <c r="DK5" s="13"/>
      <c r="DL5" s="13"/>
      <c r="DM5" s="13"/>
      <c r="DN5" s="13"/>
      <c r="DO5" s="13"/>
      <c r="DP5" s="13"/>
      <c r="DQ5" s="14"/>
      <c r="DR5" s="15" t="s">
        <v>10</v>
      </c>
      <c r="DS5" s="16"/>
      <c r="DT5" s="16"/>
      <c r="DU5" s="17"/>
      <c r="DV5" s="13" t="s">
        <v>11</v>
      </c>
      <c r="DW5" s="13"/>
      <c r="DX5" s="13"/>
      <c r="DY5" s="13"/>
      <c r="DZ5" s="13"/>
      <c r="EA5" s="13"/>
      <c r="EB5" s="13"/>
      <c r="EC5" s="13"/>
      <c r="ED5" s="17"/>
      <c r="EE5" s="17"/>
      <c r="EF5" s="17"/>
      <c r="EG5" s="17"/>
      <c r="EH5" s="18"/>
      <c r="EI5" s="12" t="s">
        <v>12</v>
      </c>
      <c r="EJ5" s="13"/>
      <c r="EK5" s="13"/>
      <c r="EL5" s="13"/>
      <c r="EM5" s="13"/>
      <c r="EN5" s="13"/>
      <c r="EO5" s="13"/>
      <c r="EP5" s="13"/>
      <c r="EQ5" s="13"/>
      <c r="ER5" s="13"/>
      <c r="ES5" s="13"/>
      <c r="ET5" s="13"/>
      <c r="EU5" s="13"/>
      <c r="EV5" s="13"/>
      <c r="EW5" s="13"/>
      <c r="EX5" s="13"/>
      <c r="EY5" s="14"/>
      <c r="EZ5" s="12" t="s">
        <v>13</v>
      </c>
      <c r="FA5" s="13"/>
      <c r="FB5" s="13"/>
      <c r="FC5" s="13"/>
      <c r="FD5" s="13"/>
      <c r="FE5" s="13"/>
      <c r="FF5" s="13"/>
      <c r="FG5" s="13"/>
      <c r="FH5" s="13"/>
      <c r="FI5" s="13"/>
      <c r="FJ5" s="13"/>
      <c r="FK5" s="13"/>
      <c r="FL5" s="13"/>
      <c r="FM5" s="13"/>
      <c r="FN5" s="13"/>
      <c r="FO5" s="13"/>
      <c r="FP5" s="14"/>
      <c r="FQ5" s="12" t="s">
        <v>14</v>
      </c>
      <c r="FR5" s="13"/>
      <c r="FS5" s="13"/>
      <c r="FT5" s="13"/>
      <c r="FU5" s="13"/>
      <c r="FV5" s="13"/>
      <c r="FW5" s="13"/>
      <c r="FX5" s="13"/>
      <c r="FY5" s="13"/>
      <c r="FZ5" s="13"/>
      <c r="GA5" s="13"/>
      <c r="GB5" s="13"/>
      <c r="GC5" s="13"/>
      <c r="GD5" s="13"/>
      <c r="GE5" s="13"/>
      <c r="GF5" s="13"/>
      <c r="GG5" s="14"/>
      <c r="GH5" s="19" t="s">
        <v>15</v>
      </c>
      <c r="GI5" s="20"/>
      <c r="GJ5" s="20"/>
      <c r="GK5" s="20"/>
      <c r="GL5" s="20"/>
      <c r="GM5" s="20"/>
      <c r="GN5" s="20"/>
      <c r="GO5" s="20"/>
      <c r="GP5" s="20"/>
      <c r="GQ5" s="20"/>
      <c r="GR5" s="20"/>
      <c r="GS5" s="20"/>
      <c r="GT5" s="20"/>
      <c r="GU5" s="20"/>
      <c r="GV5" s="20"/>
      <c r="GW5" s="20"/>
      <c r="GX5" s="21"/>
      <c r="GY5" s="15"/>
      <c r="GZ5" s="16"/>
      <c r="HA5" s="13" t="s">
        <v>16</v>
      </c>
      <c r="HB5" s="13"/>
      <c r="HC5" s="13"/>
      <c r="HD5" s="13"/>
      <c r="HE5" s="13"/>
      <c r="HF5" s="13"/>
      <c r="HG5" s="13"/>
      <c r="HH5" s="13"/>
      <c r="HI5" s="13"/>
      <c r="HJ5" s="13"/>
      <c r="HK5" s="13"/>
      <c r="HL5" s="13"/>
      <c r="HM5" s="13"/>
      <c r="HN5" s="13"/>
      <c r="HO5" s="14"/>
      <c r="HP5" s="15"/>
      <c r="HQ5" s="13" t="s">
        <v>17</v>
      </c>
      <c r="HR5" s="13"/>
      <c r="HS5" s="13"/>
      <c r="HT5" s="13"/>
      <c r="HU5" s="13"/>
      <c r="HV5" s="13"/>
      <c r="HW5" s="13"/>
      <c r="HX5" s="13"/>
      <c r="HY5" s="13"/>
      <c r="HZ5" s="13"/>
      <c r="IA5" s="13"/>
      <c r="IB5" s="13"/>
      <c r="IC5" s="13"/>
      <c r="ID5" s="13"/>
      <c r="IE5" s="13"/>
      <c r="IF5" s="14"/>
      <c r="IG5" s="12" t="s">
        <v>18</v>
      </c>
      <c r="IH5" s="13"/>
      <c r="II5" s="13"/>
      <c r="IJ5" s="13"/>
      <c r="IK5" s="13"/>
      <c r="IL5" s="13"/>
      <c r="IM5" s="13"/>
      <c r="IN5" s="13"/>
      <c r="IO5" s="13"/>
      <c r="IP5" s="13"/>
      <c r="IQ5" s="13"/>
      <c r="IR5" s="13"/>
      <c r="IS5" s="13"/>
      <c r="IT5" s="13"/>
      <c r="IU5" s="13"/>
      <c r="IV5" s="13"/>
      <c r="IW5" s="14"/>
    </row>
    <row r="6" spans="1:257" ht="18" customHeight="1" thickBot="1">
      <c r="A6" s="22"/>
      <c r="B6" s="23"/>
      <c r="C6" s="24">
        <v>2000</v>
      </c>
      <c r="D6" s="24">
        <v>2001</v>
      </c>
      <c r="E6" s="24">
        <v>2002</v>
      </c>
      <c r="F6" s="24">
        <v>2003</v>
      </c>
      <c r="G6" s="24">
        <v>2004</v>
      </c>
      <c r="H6" s="25">
        <v>2005</v>
      </c>
      <c r="I6" s="25">
        <v>2006</v>
      </c>
      <c r="J6" s="25">
        <v>2007</v>
      </c>
      <c r="K6" s="25">
        <v>2008</v>
      </c>
      <c r="L6" s="25">
        <v>2009</v>
      </c>
      <c r="M6" s="25">
        <v>2010</v>
      </c>
      <c r="N6" s="25">
        <v>2011</v>
      </c>
      <c r="O6" s="25">
        <v>2012</v>
      </c>
      <c r="P6" s="25">
        <v>2013</v>
      </c>
      <c r="Q6" s="25">
        <v>2014</v>
      </c>
      <c r="R6" s="26">
        <v>2015</v>
      </c>
      <c r="S6" s="27">
        <v>2016</v>
      </c>
      <c r="T6" s="24">
        <v>2000</v>
      </c>
      <c r="U6" s="24">
        <v>2001</v>
      </c>
      <c r="V6" s="24">
        <v>2002</v>
      </c>
      <c r="W6" s="24">
        <v>2003</v>
      </c>
      <c r="X6" s="24">
        <v>2004</v>
      </c>
      <c r="Y6" s="24">
        <v>2005</v>
      </c>
      <c r="Z6" s="24">
        <v>2006</v>
      </c>
      <c r="AA6" s="24">
        <v>2007</v>
      </c>
      <c r="AB6" s="24">
        <v>2008</v>
      </c>
      <c r="AC6" s="24">
        <v>2009</v>
      </c>
      <c r="AD6" s="24">
        <v>2010</v>
      </c>
      <c r="AE6" s="24">
        <v>2011</v>
      </c>
      <c r="AF6" s="24">
        <v>2012</v>
      </c>
      <c r="AG6" s="24">
        <v>2013</v>
      </c>
      <c r="AH6" s="24">
        <v>2014</v>
      </c>
      <c r="AI6" s="24">
        <v>2015</v>
      </c>
      <c r="AJ6" s="24">
        <v>2016</v>
      </c>
      <c r="AK6" s="24">
        <v>2000</v>
      </c>
      <c r="AL6" s="24">
        <v>2001</v>
      </c>
      <c r="AM6" s="24">
        <v>2002</v>
      </c>
      <c r="AN6" s="24">
        <v>2003</v>
      </c>
      <c r="AO6" s="24">
        <v>2004</v>
      </c>
      <c r="AP6" s="24">
        <v>2005</v>
      </c>
      <c r="AQ6" s="24">
        <v>2006</v>
      </c>
      <c r="AR6" s="24">
        <v>2007</v>
      </c>
      <c r="AS6" s="24">
        <v>2008</v>
      </c>
      <c r="AT6" s="24">
        <v>2009</v>
      </c>
      <c r="AU6" s="24">
        <v>2010</v>
      </c>
      <c r="AV6" s="24">
        <v>2011</v>
      </c>
      <c r="AW6" s="24">
        <v>2012</v>
      </c>
      <c r="AX6" s="24">
        <v>2013</v>
      </c>
      <c r="AY6" s="24">
        <v>2014</v>
      </c>
      <c r="AZ6" s="24">
        <v>2015</v>
      </c>
      <c r="BA6" s="24">
        <v>2016</v>
      </c>
      <c r="BB6" s="24">
        <v>2000</v>
      </c>
      <c r="BC6" s="24">
        <v>2001</v>
      </c>
      <c r="BD6" s="24">
        <v>2002</v>
      </c>
      <c r="BE6" s="24">
        <v>2003</v>
      </c>
      <c r="BF6" s="24">
        <v>2004</v>
      </c>
      <c r="BG6" s="24">
        <v>2005</v>
      </c>
      <c r="BH6" s="24">
        <v>2006</v>
      </c>
      <c r="BI6" s="24">
        <v>2007</v>
      </c>
      <c r="BJ6" s="24">
        <v>2008</v>
      </c>
      <c r="BK6" s="28" t="s">
        <v>19</v>
      </c>
      <c r="BL6" s="29">
        <v>2010</v>
      </c>
      <c r="BM6" s="29">
        <v>2011</v>
      </c>
      <c r="BN6" s="29">
        <v>2012</v>
      </c>
      <c r="BO6" s="29">
        <v>2013</v>
      </c>
      <c r="BP6" s="29">
        <v>2014</v>
      </c>
      <c r="BQ6" s="29">
        <v>2015</v>
      </c>
      <c r="BR6" s="29">
        <v>2016</v>
      </c>
      <c r="BS6" s="29">
        <v>2000</v>
      </c>
      <c r="BT6" s="29">
        <v>2001</v>
      </c>
      <c r="BU6" s="29">
        <v>2002</v>
      </c>
      <c r="BV6" s="29">
        <v>2003</v>
      </c>
      <c r="BW6" s="29">
        <v>2004</v>
      </c>
      <c r="BX6" s="29">
        <v>2005</v>
      </c>
      <c r="BY6" s="29">
        <v>2006</v>
      </c>
      <c r="BZ6" s="29">
        <v>2007</v>
      </c>
      <c r="CA6" s="29">
        <v>2008</v>
      </c>
      <c r="CB6" s="29">
        <v>2009</v>
      </c>
      <c r="CC6" s="29">
        <v>2010</v>
      </c>
      <c r="CD6" s="29">
        <v>2011</v>
      </c>
      <c r="CE6" s="29">
        <v>2012</v>
      </c>
      <c r="CF6" s="29">
        <v>2013</v>
      </c>
      <c r="CG6" s="29">
        <v>2014</v>
      </c>
      <c r="CH6" s="29">
        <v>2015</v>
      </c>
      <c r="CI6" s="29">
        <v>2016</v>
      </c>
      <c r="CJ6" s="29">
        <v>2000</v>
      </c>
      <c r="CK6" s="29">
        <v>2001</v>
      </c>
      <c r="CL6" s="29">
        <v>2002</v>
      </c>
      <c r="CM6" s="29">
        <v>2003</v>
      </c>
      <c r="CN6" s="29">
        <v>2004</v>
      </c>
      <c r="CO6" s="29">
        <v>2005</v>
      </c>
      <c r="CP6" s="29">
        <v>2006</v>
      </c>
      <c r="CQ6" s="29">
        <v>2007</v>
      </c>
      <c r="CR6" s="29">
        <v>2008</v>
      </c>
      <c r="CS6" s="29">
        <v>2009</v>
      </c>
      <c r="CT6" s="29">
        <v>2010</v>
      </c>
      <c r="CU6" s="29">
        <v>2011</v>
      </c>
      <c r="CV6" s="29">
        <v>2012</v>
      </c>
      <c r="CW6" s="29">
        <v>2013</v>
      </c>
      <c r="CX6" s="29">
        <v>2014</v>
      </c>
      <c r="CY6" s="29">
        <v>2015</v>
      </c>
      <c r="CZ6" s="29">
        <v>2016</v>
      </c>
      <c r="DA6" s="29">
        <v>2000</v>
      </c>
      <c r="DB6" s="29">
        <v>2001</v>
      </c>
      <c r="DC6" s="29">
        <v>2002</v>
      </c>
      <c r="DD6" s="29">
        <v>2003</v>
      </c>
      <c r="DE6" s="29">
        <v>2004</v>
      </c>
      <c r="DF6" s="29">
        <v>2005</v>
      </c>
      <c r="DG6" s="29">
        <v>2006</v>
      </c>
      <c r="DH6" s="29">
        <v>2007</v>
      </c>
      <c r="DI6" s="29">
        <v>2008</v>
      </c>
      <c r="DJ6" s="29">
        <v>2009</v>
      </c>
      <c r="DK6" s="29">
        <v>2010</v>
      </c>
      <c r="DL6" s="29">
        <v>2011</v>
      </c>
      <c r="DM6" s="29">
        <v>2012</v>
      </c>
      <c r="DN6" s="29">
        <v>2013</v>
      </c>
      <c r="DO6" s="29">
        <v>2014</v>
      </c>
      <c r="DP6" s="29">
        <v>2015</v>
      </c>
      <c r="DQ6" s="29">
        <v>2016</v>
      </c>
      <c r="DR6" s="29">
        <v>2000</v>
      </c>
      <c r="DS6" s="29">
        <v>2001</v>
      </c>
      <c r="DT6" s="29">
        <v>2002</v>
      </c>
      <c r="DU6" s="29">
        <v>2003</v>
      </c>
      <c r="DV6" s="29">
        <v>2004</v>
      </c>
      <c r="DW6" s="29">
        <v>2005</v>
      </c>
      <c r="DX6" s="29">
        <v>2006</v>
      </c>
      <c r="DY6" s="29">
        <v>2007</v>
      </c>
      <c r="DZ6" s="29">
        <v>2008</v>
      </c>
      <c r="EA6" s="29">
        <v>2009</v>
      </c>
      <c r="EB6" s="29">
        <v>2010</v>
      </c>
      <c r="EC6" s="29">
        <v>2011</v>
      </c>
      <c r="ED6" s="29">
        <v>2012</v>
      </c>
      <c r="EE6" s="29">
        <v>2013</v>
      </c>
      <c r="EF6" s="29">
        <v>2014</v>
      </c>
      <c r="EG6" s="29">
        <v>2015</v>
      </c>
      <c r="EH6" s="29">
        <v>2016</v>
      </c>
      <c r="EI6" s="29">
        <v>2000</v>
      </c>
      <c r="EJ6" s="29">
        <v>2001</v>
      </c>
      <c r="EK6" s="29">
        <v>2002</v>
      </c>
      <c r="EL6" s="29">
        <v>2003</v>
      </c>
      <c r="EM6" s="29">
        <v>2004</v>
      </c>
      <c r="EN6" s="29">
        <v>2005</v>
      </c>
      <c r="EO6" s="29">
        <v>2006</v>
      </c>
      <c r="EP6" s="29">
        <v>2007</v>
      </c>
      <c r="EQ6" s="29">
        <v>2008</v>
      </c>
      <c r="ER6" s="29">
        <v>2009</v>
      </c>
      <c r="ES6" s="29">
        <v>2010</v>
      </c>
      <c r="ET6" s="29">
        <v>2011</v>
      </c>
      <c r="EU6" s="29">
        <v>2012</v>
      </c>
      <c r="EV6" s="29">
        <v>2013</v>
      </c>
      <c r="EW6" s="29">
        <v>2014</v>
      </c>
      <c r="EX6" s="29">
        <v>2015</v>
      </c>
      <c r="EY6" s="29">
        <v>2016</v>
      </c>
      <c r="EZ6" s="29">
        <v>2000</v>
      </c>
      <c r="FA6" s="29">
        <v>2001</v>
      </c>
      <c r="FB6" s="29">
        <v>2002</v>
      </c>
      <c r="FC6" s="29">
        <v>2003</v>
      </c>
      <c r="FD6" s="29">
        <v>2004</v>
      </c>
      <c r="FE6" s="29">
        <v>2005</v>
      </c>
      <c r="FF6" s="29">
        <v>2006</v>
      </c>
      <c r="FG6" s="29">
        <v>2007</v>
      </c>
      <c r="FH6" s="29">
        <v>2008</v>
      </c>
      <c r="FI6" s="29">
        <v>2009</v>
      </c>
      <c r="FJ6" s="29">
        <v>1010</v>
      </c>
      <c r="FK6" s="29">
        <v>2011</v>
      </c>
      <c r="FL6" s="29">
        <v>2012</v>
      </c>
      <c r="FM6" s="29">
        <v>2013</v>
      </c>
      <c r="FN6" s="29">
        <v>2014</v>
      </c>
      <c r="FO6" s="29">
        <v>2015</v>
      </c>
      <c r="FP6" s="29">
        <v>2016</v>
      </c>
      <c r="FQ6" s="29">
        <v>2000</v>
      </c>
      <c r="FR6" s="29">
        <v>2001</v>
      </c>
      <c r="FS6" s="29">
        <v>2002</v>
      </c>
      <c r="FT6" s="29">
        <v>2003</v>
      </c>
      <c r="FU6" s="29">
        <v>2004</v>
      </c>
      <c r="FV6" s="29">
        <v>2005</v>
      </c>
      <c r="FW6" s="29">
        <v>2006</v>
      </c>
      <c r="FX6" s="29">
        <v>2007</v>
      </c>
      <c r="FY6" s="29">
        <v>2008</v>
      </c>
      <c r="FZ6" s="29">
        <v>2009</v>
      </c>
      <c r="GA6" s="29">
        <v>2010</v>
      </c>
      <c r="GB6" s="29">
        <v>2011</v>
      </c>
      <c r="GC6" s="29">
        <v>2012</v>
      </c>
      <c r="GD6" s="29">
        <v>2013</v>
      </c>
      <c r="GE6" s="29">
        <v>2014</v>
      </c>
      <c r="GF6" s="29">
        <v>2015</v>
      </c>
      <c r="GG6" s="29">
        <v>2016</v>
      </c>
      <c r="GH6" s="29">
        <v>2000</v>
      </c>
      <c r="GI6" s="29">
        <v>2001</v>
      </c>
      <c r="GJ6" s="29">
        <v>2002</v>
      </c>
      <c r="GK6" s="29">
        <v>2003</v>
      </c>
      <c r="GL6" s="29">
        <v>2004</v>
      </c>
      <c r="GM6" s="29">
        <v>2005</v>
      </c>
      <c r="GN6" s="29">
        <v>2006</v>
      </c>
      <c r="GO6" s="29">
        <v>2007</v>
      </c>
      <c r="GP6" s="29">
        <v>2008</v>
      </c>
      <c r="GQ6" s="29">
        <v>2009</v>
      </c>
      <c r="GR6" s="29">
        <v>2010</v>
      </c>
      <c r="GS6" s="29">
        <v>2011</v>
      </c>
      <c r="GT6" s="29">
        <v>2012</v>
      </c>
      <c r="GU6" s="29">
        <v>2013</v>
      </c>
      <c r="GV6" s="29">
        <v>2014</v>
      </c>
      <c r="GW6" s="29">
        <v>2015</v>
      </c>
      <c r="GX6" s="29">
        <v>2016</v>
      </c>
      <c r="GY6" s="29">
        <v>2000</v>
      </c>
      <c r="GZ6" s="29">
        <v>2001</v>
      </c>
      <c r="HA6" s="29">
        <v>2002</v>
      </c>
      <c r="HB6" s="29">
        <v>2003</v>
      </c>
      <c r="HC6" s="29">
        <v>2004</v>
      </c>
      <c r="HD6" s="29">
        <v>2005</v>
      </c>
      <c r="HE6" s="29">
        <v>2006</v>
      </c>
      <c r="HF6" s="29">
        <v>2007</v>
      </c>
      <c r="HG6" s="29">
        <v>2008</v>
      </c>
      <c r="HH6" s="29">
        <v>2009</v>
      </c>
      <c r="HI6" s="29">
        <v>2010</v>
      </c>
      <c r="HJ6" s="29">
        <v>2011</v>
      </c>
      <c r="HK6" s="29">
        <v>2012</v>
      </c>
      <c r="HL6" s="29">
        <v>2013</v>
      </c>
      <c r="HM6" s="29">
        <v>2014</v>
      </c>
      <c r="HN6" s="29">
        <v>2015</v>
      </c>
      <c r="HO6" s="29">
        <v>2016</v>
      </c>
      <c r="HP6" s="29">
        <v>2000</v>
      </c>
      <c r="HQ6" s="29">
        <v>2001</v>
      </c>
      <c r="HR6" s="29">
        <v>2002</v>
      </c>
      <c r="HS6" s="29">
        <v>2003</v>
      </c>
      <c r="HT6" s="29">
        <v>2004</v>
      </c>
      <c r="HU6" s="29">
        <v>2005</v>
      </c>
      <c r="HV6" s="29">
        <v>2006</v>
      </c>
      <c r="HW6" s="29">
        <v>2007</v>
      </c>
      <c r="HX6" s="29">
        <v>2008</v>
      </c>
      <c r="HY6" s="29">
        <v>2009</v>
      </c>
      <c r="HZ6" s="29">
        <v>2010</v>
      </c>
      <c r="IA6" s="29">
        <v>2011</v>
      </c>
      <c r="IB6" s="29">
        <v>2012</v>
      </c>
      <c r="IC6" s="29">
        <v>2013</v>
      </c>
      <c r="ID6" s="29">
        <v>2014</v>
      </c>
      <c r="IE6" s="29">
        <v>2015</v>
      </c>
      <c r="IF6" s="29">
        <v>2016</v>
      </c>
      <c r="IG6" s="29">
        <v>2000</v>
      </c>
      <c r="IH6" s="29">
        <v>2001</v>
      </c>
      <c r="II6" s="29">
        <v>2002</v>
      </c>
      <c r="IJ6" s="29">
        <v>2003</v>
      </c>
      <c r="IK6" s="29">
        <v>2004</v>
      </c>
      <c r="IL6" s="29">
        <v>2005</v>
      </c>
      <c r="IM6" s="29">
        <v>2006</v>
      </c>
      <c r="IN6" s="29">
        <v>2007</v>
      </c>
      <c r="IO6" s="29">
        <v>2008</v>
      </c>
      <c r="IP6" s="29">
        <v>2009</v>
      </c>
      <c r="IQ6" s="29">
        <v>2010</v>
      </c>
      <c r="IR6" s="29">
        <v>2011</v>
      </c>
      <c r="IS6" s="29">
        <v>2012</v>
      </c>
      <c r="IT6" s="29">
        <v>2013</v>
      </c>
      <c r="IU6" s="29">
        <v>2014</v>
      </c>
      <c r="IV6" s="29">
        <v>2015</v>
      </c>
      <c r="IW6" s="29">
        <v>2016</v>
      </c>
    </row>
    <row r="7" spans="1:257" ht="15">
      <c r="A7" s="30" t="s">
        <v>20</v>
      </c>
      <c r="B7" s="31" t="s">
        <v>21</v>
      </c>
      <c r="C7" s="32">
        <f t="shared" ref="C7:H7" si="0">+T7+AK7+BB7+BS7+CJ7+DA7+DR7+EI7+EZ7+FQ7+GH7+GY7+HP7+IG7</f>
        <v>50575</v>
      </c>
      <c r="D7" s="32">
        <f t="shared" si="0"/>
        <v>49714</v>
      </c>
      <c r="E7" s="32">
        <f t="shared" si="0"/>
        <v>50929</v>
      </c>
      <c r="F7" s="32">
        <f t="shared" si="0"/>
        <v>51567</v>
      </c>
      <c r="G7" s="32">
        <f t="shared" si="0"/>
        <v>51682</v>
      </c>
      <c r="H7" s="32">
        <f t="shared" si="0"/>
        <v>51582</v>
      </c>
      <c r="I7" s="32">
        <v>54023</v>
      </c>
      <c r="J7" s="32">
        <f>+AA7+AR7+BI7+BZ7+CQ7+DH7+DY7+EP7+FG7+FX7+GO7+HF7+HW7+IN7</f>
        <v>53584</v>
      </c>
      <c r="K7" s="32">
        <v>55638</v>
      </c>
      <c r="L7" s="32">
        <v>57733</v>
      </c>
      <c r="M7" s="33">
        <v>59772</v>
      </c>
      <c r="N7" s="33">
        <v>60450</v>
      </c>
      <c r="O7" s="33">
        <v>60935</v>
      </c>
      <c r="P7" s="34">
        <v>62484</v>
      </c>
      <c r="Q7" s="34">
        <f>+'[1]2014'!R5</f>
        <v>63492</v>
      </c>
      <c r="R7" s="34">
        <v>63125</v>
      </c>
      <c r="S7" s="35">
        <v>66606</v>
      </c>
      <c r="T7" s="36">
        <v>3467</v>
      </c>
      <c r="U7" s="36">
        <v>3295</v>
      </c>
      <c r="V7" s="36">
        <v>3464</v>
      </c>
      <c r="W7" s="36">
        <v>3515</v>
      </c>
      <c r="X7" s="36">
        <v>3414</v>
      </c>
      <c r="Y7" s="36">
        <v>3462</v>
      </c>
      <c r="Z7" s="36">
        <v>3486</v>
      </c>
      <c r="AA7" s="36">
        <v>3610</v>
      </c>
      <c r="AB7" s="36">
        <v>3566</v>
      </c>
      <c r="AC7" s="37">
        <v>3598</v>
      </c>
      <c r="AD7" s="37">
        <v>3599</v>
      </c>
      <c r="AE7" s="38">
        <v>3570</v>
      </c>
      <c r="AF7" s="38">
        <v>3583</v>
      </c>
      <c r="AG7" s="38">
        <v>3590</v>
      </c>
      <c r="AH7" s="38">
        <f>+'[1]2014'!D5</f>
        <v>3607</v>
      </c>
      <c r="AI7" s="38">
        <v>3612</v>
      </c>
      <c r="AJ7" s="39">
        <v>3738</v>
      </c>
      <c r="AK7" s="36">
        <v>1547</v>
      </c>
      <c r="AL7" s="36">
        <v>1596</v>
      </c>
      <c r="AM7" s="36">
        <v>1572</v>
      </c>
      <c r="AN7" s="36">
        <v>1607</v>
      </c>
      <c r="AO7" s="36">
        <v>1590</v>
      </c>
      <c r="AP7" s="36">
        <v>1563</v>
      </c>
      <c r="AQ7" s="36">
        <v>1422</v>
      </c>
      <c r="AR7" s="36">
        <v>1363</v>
      </c>
      <c r="AS7" s="36">
        <v>1307</v>
      </c>
      <c r="AT7" s="37">
        <v>1306</v>
      </c>
      <c r="AU7" s="37">
        <v>1303</v>
      </c>
      <c r="AV7" s="40">
        <v>1284</v>
      </c>
      <c r="AW7" s="40">
        <v>1282</v>
      </c>
      <c r="AX7" s="40">
        <v>1297</v>
      </c>
      <c r="AY7" s="40">
        <f>+'[1]2014'!E5</f>
        <v>1286</v>
      </c>
      <c r="AZ7" s="40">
        <f>+'[1]2015'!E5</f>
        <v>1262</v>
      </c>
      <c r="BA7" s="41">
        <v>1294</v>
      </c>
      <c r="BB7" s="36">
        <v>2332</v>
      </c>
      <c r="BC7" s="36">
        <v>2396</v>
      </c>
      <c r="BD7" s="36">
        <v>2415</v>
      </c>
      <c r="BE7" s="36">
        <v>2411</v>
      </c>
      <c r="BF7" s="36">
        <v>2383</v>
      </c>
      <c r="BG7" s="36">
        <v>2447</v>
      </c>
      <c r="BH7" s="36">
        <v>2479</v>
      </c>
      <c r="BI7" s="36">
        <v>2564</v>
      </c>
      <c r="BJ7" s="36">
        <v>2486</v>
      </c>
      <c r="BK7" s="33" t="s">
        <v>22</v>
      </c>
      <c r="BL7" s="42">
        <v>2581</v>
      </c>
      <c r="BM7" s="43">
        <v>2584</v>
      </c>
      <c r="BN7" s="44">
        <v>2625</v>
      </c>
      <c r="BO7" s="45">
        <v>2639</v>
      </c>
      <c r="BP7" s="45">
        <f>+'[1]2014'!F5</f>
        <v>2641</v>
      </c>
      <c r="BQ7" s="45">
        <f>+'[1]2015'!F5</f>
        <v>2680</v>
      </c>
      <c r="BR7" s="45">
        <v>2742</v>
      </c>
      <c r="BS7" s="46">
        <v>1893</v>
      </c>
      <c r="BT7" s="46">
        <v>1881</v>
      </c>
      <c r="BU7" s="46">
        <v>1820</v>
      </c>
      <c r="BV7" s="46">
        <v>1837</v>
      </c>
      <c r="BW7" s="46">
        <v>1813</v>
      </c>
      <c r="BX7" s="46">
        <v>1755</v>
      </c>
      <c r="BY7" s="46">
        <v>1733</v>
      </c>
      <c r="BZ7" s="46">
        <v>1733</v>
      </c>
      <c r="CA7" s="46">
        <v>1768</v>
      </c>
      <c r="CB7" s="42">
        <v>1781</v>
      </c>
      <c r="CC7" s="42">
        <v>1797</v>
      </c>
      <c r="CD7" s="43">
        <v>1820</v>
      </c>
      <c r="CE7" s="44">
        <v>1843</v>
      </c>
      <c r="CF7" s="45">
        <v>1847</v>
      </c>
      <c r="CG7" s="45">
        <f>+'[1]2014'!G5</f>
        <v>1868</v>
      </c>
      <c r="CH7" s="45">
        <f>+'[1]2015'!G5</f>
        <v>1851</v>
      </c>
      <c r="CI7" s="45">
        <v>1889</v>
      </c>
      <c r="CJ7" s="46">
        <v>2701</v>
      </c>
      <c r="CK7" s="46">
        <v>2542</v>
      </c>
      <c r="CL7" s="46">
        <v>2368</v>
      </c>
      <c r="CM7" s="46">
        <v>2252</v>
      </c>
      <c r="CN7" s="46">
        <v>2171</v>
      </c>
      <c r="CO7" s="46">
        <v>2135</v>
      </c>
      <c r="CP7" s="46">
        <v>2278</v>
      </c>
      <c r="CQ7" s="46">
        <v>2259</v>
      </c>
      <c r="CR7" s="46">
        <v>2219</v>
      </c>
      <c r="CS7" s="42">
        <v>2176</v>
      </c>
      <c r="CT7" s="43">
        <v>2144</v>
      </c>
      <c r="CU7" s="43">
        <v>2131</v>
      </c>
      <c r="CV7" s="44">
        <v>2143</v>
      </c>
      <c r="CW7" s="45">
        <v>2116</v>
      </c>
      <c r="CX7" s="45">
        <f>+'[1]2014'!H5</f>
        <v>2078</v>
      </c>
      <c r="CY7" s="45">
        <f>+'[1]2015'!H5</f>
        <v>2039</v>
      </c>
      <c r="CZ7" s="45">
        <v>2077</v>
      </c>
      <c r="DA7" s="46">
        <v>1905</v>
      </c>
      <c r="DB7" s="46">
        <v>1896</v>
      </c>
      <c r="DC7" s="46">
        <v>1903</v>
      </c>
      <c r="DD7" s="46">
        <v>1836</v>
      </c>
      <c r="DE7" s="46">
        <v>1775</v>
      </c>
      <c r="DF7" s="46">
        <v>1715</v>
      </c>
      <c r="DG7" s="46">
        <v>1648</v>
      </c>
      <c r="DH7" s="46">
        <v>1623</v>
      </c>
      <c r="DI7" s="46">
        <v>1555</v>
      </c>
      <c r="DJ7" s="42">
        <v>1528</v>
      </c>
      <c r="DK7" s="42">
        <v>1508</v>
      </c>
      <c r="DL7" s="43">
        <v>1544</v>
      </c>
      <c r="DM7" s="44">
        <v>1566</v>
      </c>
      <c r="DN7" s="45">
        <v>1565</v>
      </c>
      <c r="DO7" s="45">
        <f>+'[1]2014'!I5</f>
        <v>1563</v>
      </c>
      <c r="DP7" s="45">
        <f>+'[1]2015'!I5</f>
        <v>1566</v>
      </c>
      <c r="DQ7" s="45">
        <v>1568</v>
      </c>
      <c r="DR7" s="46">
        <v>2028</v>
      </c>
      <c r="DS7" s="46">
        <v>2015</v>
      </c>
      <c r="DT7" s="46">
        <v>2026</v>
      </c>
      <c r="DU7" s="46">
        <v>2039</v>
      </c>
      <c r="DV7" s="46">
        <v>1933</v>
      </c>
      <c r="DW7" s="46">
        <v>1837</v>
      </c>
      <c r="DX7" s="46">
        <v>1922</v>
      </c>
      <c r="DY7" s="46">
        <v>1917</v>
      </c>
      <c r="DZ7" s="46">
        <v>1796</v>
      </c>
      <c r="EA7" s="43">
        <v>1816</v>
      </c>
      <c r="EB7" s="42">
        <v>1875</v>
      </c>
      <c r="EC7" s="43">
        <v>1916</v>
      </c>
      <c r="ED7" s="44">
        <v>1918</v>
      </c>
      <c r="EE7" s="45">
        <v>1921</v>
      </c>
      <c r="EF7" s="45">
        <f>+'[1]2014'!J5</f>
        <v>1904</v>
      </c>
      <c r="EG7" s="45">
        <f>+'[1]2015'!J5</f>
        <v>1889</v>
      </c>
      <c r="EH7" s="45">
        <v>1933</v>
      </c>
      <c r="EI7" s="46">
        <v>1281</v>
      </c>
      <c r="EJ7" s="46">
        <v>1310</v>
      </c>
      <c r="EK7" s="46">
        <v>1317</v>
      </c>
      <c r="EL7" s="46">
        <v>1320</v>
      </c>
      <c r="EM7" s="46">
        <v>1328</v>
      </c>
      <c r="EN7" s="46">
        <v>1319</v>
      </c>
      <c r="EO7" s="46">
        <v>1301</v>
      </c>
      <c r="EP7" s="46">
        <v>1228</v>
      </c>
      <c r="EQ7" s="46">
        <v>1207</v>
      </c>
      <c r="ER7" s="42">
        <v>1217</v>
      </c>
      <c r="ES7" s="42">
        <v>1234</v>
      </c>
      <c r="ET7" s="43">
        <v>1189</v>
      </c>
      <c r="EU7" s="44">
        <v>1183</v>
      </c>
      <c r="EV7" s="45">
        <v>1233</v>
      </c>
      <c r="EW7" s="45">
        <f>+'[1]2014'!K5</f>
        <v>1276</v>
      </c>
      <c r="EX7" s="45">
        <f>+'[1]2015'!K5</f>
        <v>1292</v>
      </c>
      <c r="EY7" s="45">
        <v>1367</v>
      </c>
      <c r="EZ7" s="46">
        <v>1731</v>
      </c>
      <c r="FA7" s="46">
        <v>1761</v>
      </c>
      <c r="FB7" s="46">
        <v>1709</v>
      </c>
      <c r="FC7" s="46">
        <v>1678</v>
      </c>
      <c r="FD7" s="46">
        <v>1613</v>
      </c>
      <c r="FE7" s="46">
        <v>1580</v>
      </c>
      <c r="FF7" s="46">
        <v>1550</v>
      </c>
      <c r="FG7" s="46">
        <v>1530</v>
      </c>
      <c r="FH7" s="46">
        <v>1494</v>
      </c>
      <c r="FI7" s="42">
        <v>1543</v>
      </c>
      <c r="FJ7" s="42">
        <v>1542</v>
      </c>
      <c r="FK7" s="43">
        <v>1542</v>
      </c>
      <c r="FL7" s="44">
        <v>1524</v>
      </c>
      <c r="FM7" s="45">
        <v>1482</v>
      </c>
      <c r="FN7" s="45">
        <f>+'[1]2014'!L5</f>
        <v>1451</v>
      </c>
      <c r="FO7" s="45">
        <f>+'[1]2015'!L5</f>
        <v>1431</v>
      </c>
      <c r="FP7" s="45">
        <v>1474</v>
      </c>
      <c r="FQ7" s="47">
        <v>3362</v>
      </c>
      <c r="FR7" s="47">
        <v>3135</v>
      </c>
      <c r="FS7" s="47">
        <v>3137</v>
      </c>
      <c r="FT7" s="47">
        <v>3120</v>
      </c>
      <c r="FU7" s="47">
        <v>3124</v>
      </c>
      <c r="FV7" s="47">
        <v>3090</v>
      </c>
      <c r="FW7" s="47">
        <v>3082</v>
      </c>
      <c r="FX7" s="47">
        <v>3096</v>
      </c>
      <c r="FY7" s="47">
        <v>3024</v>
      </c>
      <c r="FZ7" s="42">
        <v>2985</v>
      </c>
      <c r="GA7" s="42">
        <v>3096</v>
      </c>
      <c r="GB7" s="43">
        <v>3062</v>
      </c>
      <c r="GC7" s="44">
        <v>3034</v>
      </c>
      <c r="GD7" s="45">
        <v>2972</v>
      </c>
      <c r="GE7" s="45">
        <f>+'[1]2014'!M5</f>
        <v>2933</v>
      </c>
      <c r="GF7" s="45">
        <f>+'[1]2015'!M5</f>
        <v>2752</v>
      </c>
      <c r="GG7" s="45">
        <v>2941</v>
      </c>
      <c r="GH7" s="46">
        <v>1720</v>
      </c>
      <c r="GI7" s="46">
        <v>1658</v>
      </c>
      <c r="GJ7" s="46">
        <v>1605</v>
      </c>
      <c r="GK7" s="46">
        <v>1571</v>
      </c>
      <c r="GL7" s="46">
        <v>1548</v>
      </c>
      <c r="GM7" s="46">
        <v>1542</v>
      </c>
      <c r="GN7" s="46">
        <v>1461</v>
      </c>
      <c r="GO7" s="46">
        <v>1467</v>
      </c>
      <c r="GP7" s="46">
        <v>1478</v>
      </c>
      <c r="GQ7" s="48">
        <v>1531</v>
      </c>
      <c r="GR7" s="42">
        <v>1565</v>
      </c>
      <c r="GS7" s="43">
        <v>1587</v>
      </c>
      <c r="GT7" s="44">
        <v>1593</v>
      </c>
      <c r="GU7" s="45">
        <v>1584</v>
      </c>
      <c r="GV7" s="45">
        <f>+'[1]2014'!N5</f>
        <v>1567</v>
      </c>
      <c r="GW7" s="45">
        <f>+'[1]2015'!N5</f>
        <v>1518</v>
      </c>
      <c r="GX7" s="45">
        <v>1568</v>
      </c>
      <c r="GY7" s="46">
        <v>2832</v>
      </c>
      <c r="GZ7" s="46">
        <v>2697</v>
      </c>
      <c r="HA7" s="46">
        <v>2616</v>
      </c>
      <c r="HB7" s="46">
        <v>2623</v>
      </c>
      <c r="HC7" s="46">
        <v>2552</v>
      </c>
      <c r="HD7" s="46">
        <v>2512</v>
      </c>
      <c r="HE7" s="46">
        <v>2448</v>
      </c>
      <c r="HF7" s="46">
        <v>2373</v>
      </c>
      <c r="HG7" s="46">
        <v>2320</v>
      </c>
      <c r="HH7" s="43">
        <v>2395</v>
      </c>
      <c r="HI7" s="42">
        <v>2582</v>
      </c>
      <c r="HJ7" s="43">
        <v>2573</v>
      </c>
      <c r="HK7" s="44">
        <v>2537</v>
      </c>
      <c r="HL7" s="45">
        <v>2364</v>
      </c>
      <c r="HM7" s="45">
        <f>+'[1]2014'!O5</f>
        <v>2346</v>
      </c>
      <c r="HN7" s="45">
        <f>+'[1]2015'!O5</f>
        <v>2340</v>
      </c>
      <c r="HO7" s="45">
        <v>2437</v>
      </c>
      <c r="HP7" s="46">
        <v>18290</v>
      </c>
      <c r="HQ7" s="46">
        <v>17279</v>
      </c>
      <c r="HR7" s="46">
        <v>18296</v>
      </c>
      <c r="HS7" s="46">
        <v>18646</v>
      </c>
      <c r="HT7" s="46">
        <v>18675</v>
      </c>
      <c r="HU7" s="46">
        <v>18272</v>
      </c>
      <c r="HV7" s="46">
        <v>19548</v>
      </c>
      <c r="HW7" s="46">
        <v>19013</v>
      </c>
      <c r="HX7" s="46">
        <v>19891</v>
      </c>
      <c r="HY7" s="43">
        <v>20480</v>
      </c>
      <c r="HZ7" s="42">
        <v>21147</v>
      </c>
      <c r="IA7" s="43">
        <v>21175</v>
      </c>
      <c r="IB7" s="44">
        <v>21109</v>
      </c>
      <c r="IC7" s="45">
        <v>22011</v>
      </c>
      <c r="ID7" s="45">
        <f>+'[1]2014'!P5</f>
        <v>22666</v>
      </c>
      <c r="IE7" s="45">
        <f>+'[1]2015'!P5</f>
        <v>23191</v>
      </c>
      <c r="IF7" s="45">
        <v>24059</v>
      </c>
      <c r="IG7" s="46">
        <v>5486</v>
      </c>
      <c r="IH7" s="46">
        <v>6253</v>
      </c>
      <c r="II7" s="46">
        <v>6681</v>
      </c>
      <c r="IJ7" s="46">
        <v>7112</v>
      </c>
      <c r="IK7" s="46">
        <v>7763</v>
      </c>
      <c r="IL7" s="46">
        <v>8353</v>
      </c>
      <c r="IM7" s="46">
        <v>9665</v>
      </c>
      <c r="IN7" s="46">
        <v>9808</v>
      </c>
      <c r="IO7" s="46">
        <v>11527</v>
      </c>
      <c r="IP7" s="42">
        <v>12823</v>
      </c>
      <c r="IQ7" s="42">
        <v>13799</v>
      </c>
      <c r="IR7" s="43">
        <v>14473</v>
      </c>
      <c r="IS7" s="44">
        <v>14995</v>
      </c>
      <c r="IT7" s="45">
        <v>15863</v>
      </c>
      <c r="IU7" s="49">
        <f>+'[1]2014'!Q5</f>
        <v>16306</v>
      </c>
      <c r="IV7" s="49">
        <f>+'[1]2015'!Q5</f>
        <v>15702</v>
      </c>
      <c r="IW7" s="49">
        <v>17519</v>
      </c>
    </row>
    <row r="8" spans="1:257" ht="16.5" customHeight="1">
      <c r="A8" s="30" t="s">
        <v>23</v>
      </c>
      <c r="B8" s="31" t="s">
        <v>21</v>
      </c>
      <c r="C8" s="50">
        <v>22.026693030153201</v>
      </c>
      <c r="D8" s="50">
        <v>22.327714527095001</v>
      </c>
      <c r="E8" s="50">
        <v>19.379921066582899</v>
      </c>
      <c r="F8" s="50">
        <v>18.015397444101801</v>
      </c>
      <c r="G8" s="50">
        <v>20.277853024263798</v>
      </c>
      <c r="H8" s="50">
        <v>19.5</v>
      </c>
      <c r="I8" s="50">
        <v>20.6</v>
      </c>
      <c r="J8" s="50">
        <v>23.271872200656901</v>
      </c>
      <c r="K8" s="50">
        <v>22.9878859772098</v>
      </c>
      <c r="L8" s="33">
        <v>24.9</v>
      </c>
      <c r="M8" s="33">
        <v>22.9</v>
      </c>
      <c r="N8" s="33">
        <v>24.5</v>
      </c>
      <c r="O8" s="33">
        <v>26.1</v>
      </c>
      <c r="P8" s="34">
        <v>25.6</v>
      </c>
      <c r="Q8" s="34">
        <f>+'[1]2014'!R6</f>
        <v>26.6</v>
      </c>
      <c r="R8" s="51">
        <v>26.407920792079199</v>
      </c>
      <c r="S8" s="52">
        <v>23.54101949418412</v>
      </c>
      <c r="T8" s="53">
        <v>22.786270550908601</v>
      </c>
      <c r="U8" s="53">
        <v>20.030349013657101</v>
      </c>
      <c r="V8" s="53">
        <v>15.8775981524249</v>
      </c>
      <c r="W8" s="53">
        <v>16.5007112375533</v>
      </c>
      <c r="X8" s="54">
        <v>22.554188635032201</v>
      </c>
      <c r="Y8" s="54">
        <v>22</v>
      </c>
      <c r="Z8" s="54">
        <v>21.8014916810098</v>
      </c>
      <c r="AA8" s="54">
        <v>19.944598337950101</v>
      </c>
      <c r="AB8" s="54">
        <v>24.1166573191251</v>
      </c>
      <c r="AC8" s="37">
        <v>21.1</v>
      </c>
      <c r="AD8" s="55">
        <v>18.3</v>
      </c>
      <c r="AE8" s="56">
        <v>24.8</v>
      </c>
      <c r="AF8" s="56">
        <v>19.899999999999999</v>
      </c>
      <c r="AG8" s="56">
        <v>25.4</v>
      </c>
      <c r="AH8" s="38">
        <f>+'[1]2014'!D6</f>
        <v>25.6</v>
      </c>
      <c r="AI8" s="38">
        <v>27.131782945736401</v>
      </c>
      <c r="AJ8" s="39">
        <v>26.122448979591837</v>
      </c>
      <c r="AK8" s="53">
        <v>20.685197155785399</v>
      </c>
      <c r="AL8" s="53">
        <v>18.796992481202999</v>
      </c>
      <c r="AM8" s="53">
        <v>17.8117048346056</v>
      </c>
      <c r="AN8" s="53">
        <v>19.912881144990699</v>
      </c>
      <c r="AO8" s="54">
        <v>20.125786163522001</v>
      </c>
      <c r="AP8" s="54">
        <v>18</v>
      </c>
      <c r="AQ8" s="54">
        <v>14.064697609001399</v>
      </c>
      <c r="AR8" s="54">
        <v>24.944974321349999</v>
      </c>
      <c r="AS8" s="54">
        <v>13.0068859984698</v>
      </c>
      <c r="AT8" s="37">
        <v>31.4</v>
      </c>
      <c r="AU8" s="55">
        <v>19.2</v>
      </c>
      <c r="AV8" s="55">
        <v>22.4</v>
      </c>
      <c r="AW8" s="55">
        <v>26.5</v>
      </c>
      <c r="AX8" s="55">
        <v>25.6</v>
      </c>
      <c r="AY8" s="40">
        <f>+'[1]2014'!E6</f>
        <v>27.1</v>
      </c>
      <c r="AZ8" s="40">
        <f>+'[1]2015'!E6</f>
        <v>21.394611727416798</v>
      </c>
      <c r="BA8" s="57">
        <v>25.039123630672925</v>
      </c>
      <c r="BB8" s="53">
        <v>26.586620926243601</v>
      </c>
      <c r="BC8" s="53">
        <v>17.529215358931602</v>
      </c>
      <c r="BD8" s="53">
        <v>21.118012422360199</v>
      </c>
      <c r="BE8" s="53">
        <v>18.249688925756899</v>
      </c>
      <c r="BF8" s="54">
        <v>20.981955518254299</v>
      </c>
      <c r="BG8" s="54">
        <v>25</v>
      </c>
      <c r="BH8" s="54">
        <v>18.152480839048</v>
      </c>
      <c r="BI8" s="54">
        <v>20.280811232449299</v>
      </c>
      <c r="BJ8" s="54">
        <v>26.5486725663717</v>
      </c>
      <c r="BK8" s="33" t="s">
        <v>24</v>
      </c>
      <c r="BL8" s="58">
        <v>20.6</v>
      </c>
      <c r="BM8" s="59">
        <v>24</v>
      </c>
      <c r="BN8" s="60">
        <v>27.6</v>
      </c>
      <c r="BO8" s="61">
        <v>21.3</v>
      </c>
      <c r="BP8" s="45">
        <f>+'[1]2014'!F6</f>
        <v>33</v>
      </c>
      <c r="BQ8" s="62">
        <f>+'[1]2015'!F6</f>
        <v>25.746268656716417</v>
      </c>
      <c r="BR8" s="62">
        <v>23.607524898561415</v>
      </c>
      <c r="BS8" s="63">
        <v>32.223983095615424</v>
      </c>
      <c r="BT8" s="63">
        <v>25.518341307814993</v>
      </c>
      <c r="BU8" s="63">
        <v>19.230769230769234</v>
      </c>
      <c r="BV8" s="63">
        <v>16.33097441480675</v>
      </c>
      <c r="BW8" s="64">
        <v>16.54715940430226</v>
      </c>
      <c r="BX8" s="64">
        <v>16</v>
      </c>
      <c r="BY8" s="64">
        <v>19.619157530294284</v>
      </c>
      <c r="BZ8" s="64">
        <v>20.773225620311599</v>
      </c>
      <c r="CA8" s="64">
        <v>25.452488687782804</v>
      </c>
      <c r="CB8" s="65">
        <v>29.2</v>
      </c>
      <c r="CC8" s="58">
        <v>27.9</v>
      </c>
      <c r="CD8" s="59">
        <v>22.7</v>
      </c>
      <c r="CE8" s="60">
        <v>23.5</v>
      </c>
      <c r="CF8" s="61">
        <v>25.5</v>
      </c>
      <c r="CG8" s="45">
        <f>+'[1]2014'!G6</f>
        <v>24.2</v>
      </c>
      <c r="CH8" s="62">
        <f>+'[1]2015'!G6</f>
        <v>28.092922744462452</v>
      </c>
      <c r="CI8" s="62">
        <v>23.529411764705884</v>
      </c>
      <c r="CJ8" s="63">
        <v>21.473528322843393</v>
      </c>
      <c r="CK8" s="63">
        <v>27.537372147915029</v>
      </c>
      <c r="CL8" s="63">
        <v>13.091216216216216</v>
      </c>
      <c r="CM8" s="63">
        <v>21.758436944937831</v>
      </c>
      <c r="CN8" s="64">
        <v>26.2551819438047</v>
      </c>
      <c r="CO8" s="64">
        <v>20</v>
      </c>
      <c r="CP8" s="64">
        <v>25.460930640913084</v>
      </c>
      <c r="CQ8" s="64">
        <v>20.36299247454626</v>
      </c>
      <c r="CR8" s="64">
        <v>22.082018927444796</v>
      </c>
      <c r="CS8" s="65">
        <v>25.7</v>
      </c>
      <c r="CT8" s="66">
        <v>18.5</v>
      </c>
      <c r="CU8" s="59">
        <v>23.9</v>
      </c>
      <c r="CV8" s="60">
        <v>23.9</v>
      </c>
      <c r="CW8" s="61">
        <v>25.8</v>
      </c>
      <c r="CX8" s="45">
        <f>+'[1]2014'!H6</f>
        <v>17.600000000000001</v>
      </c>
      <c r="CY8" s="62">
        <f>+'[1]2015'!H6</f>
        <v>15.693967631191761</v>
      </c>
      <c r="CZ8" s="62">
        <v>24.781341107871722</v>
      </c>
      <c r="DA8" s="63">
        <v>23.097112860892388</v>
      </c>
      <c r="DB8" s="63">
        <v>21.09704641350211</v>
      </c>
      <c r="DC8" s="63">
        <v>19.442984760903837</v>
      </c>
      <c r="DD8" s="63">
        <v>25.054466230936818</v>
      </c>
      <c r="DE8" s="64">
        <v>23.661971830985916</v>
      </c>
      <c r="DF8" s="64">
        <v>16</v>
      </c>
      <c r="DG8" s="64">
        <v>21.237864077669904</v>
      </c>
      <c r="DH8" s="64">
        <v>22.181146025878004</v>
      </c>
      <c r="DI8" s="64">
        <v>19.935691318327972</v>
      </c>
      <c r="DJ8" s="65">
        <v>22.9</v>
      </c>
      <c r="DK8" s="58">
        <v>21.7</v>
      </c>
      <c r="DL8" s="59">
        <v>19.7</v>
      </c>
      <c r="DM8" s="60">
        <v>21.2</v>
      </c>
      <c r="DN8" s="61">
        <v>21.7</v>
      </c>
      <c r="DO8" s="45">
        <f>+'[1]2014'!I6</f>
        <v>24.9</v>
      </c>
      <c r="DP8" s="62">
        <f>+'[1]2015'!I6</f>
        <v>26.819923371647512</v>
      </c>
      <c r="DQ8" s="62">
        <v>23.611997447351627</v>
      </c>
      <c r="DR8" s="67">
        <v>25.147928994082839</v>
      </c>
      <c r="DS8" s="67">
        <v>26.302729528535981</v>
      </c>
      <c r="DT8" s="67">
        <v>24.18558736426456</v>
      </c>
      <c r="DU8" s="67">
        <v>21.088769004413926</v>
      </c>
      <c r="DV8" s="68">
        <v>20.693222969477496</v>
      </c>
      <c r="DW8" s="68">
        <v>20</v>
      </c>
      <c r="DX8" s="68">
        <v>19.771071800208116</v>
      </c>
      <c r="DY8" s="68">
        <v>23.995826812728222</v>
      </c>
      <c r="DZ8" s="68">
        <v>23.385300668151448</v>
      </c>
      <c r="EA8" s="65">
        <v>17.600000000000001</v>
      </c>
      <c r="EB8" s="58">
        <v>20.6</v>
      </c>
      <c r="EC8" s="59">
        <v>27.4</v>
      </c>
      <c r="ED8" s="60">
        <v>25</v>
      </c>
      <c r="EE8" s="61">
        <v>21.9</v>
      </c>
      <c r="EF8" s="45">
        <f>+'[1]2014'!J6</f>
        <v>21.4</v>
      </c>
      <c r="EG8" s="62">
        <f>+'[1]2015'!J6</f>
        <v>24.351508734780307</v>
      </c>
      <c r="EH8" s="62">
        <v>19.88487702773417</v>
      </c>
      <c r="EI8" s="69">
        <v>29.66432474629196</v>
      </c>
      <c r="EJ8" s="69">
        <v>27.480916030534349</v>
      </c>
      <c r="EK8" s="69">
        <v>25.056947608200456</v>
      </c>
      <c r="EL8" s="69">
        <v>18.939393939393941</v>
      </c>
      <c r="EM8" s="70">
        <v>22.590361445783131</v>
      </c>
      <c r="EN8" s="64">
        <v>16</v>
      </c>
      <c r="EO8" s="64">
        <v>19.215987701767869</v>
      </c>
      <c r="EP8" s="64">
        <v>21.172638436482085</v>
      </c>
      <c r="EQ8" s="64">
        <v>25.683512841756421</v>
      </c>
      <c r="ER8" s="65">
        <v>19.7</v>
      </c>
      <c r="ES8" s="58">
        <v>27.7</v>
      </c>
      <c r="ET8" s="59">
        <v>30.5</v>
      </c>
      <c r="EU8" s="60">
        <v>26.1</v>
      </c>
      <c r="EV8" s="61">
        <v>28.1</v>
      </c>
      <c r="EW8" s="45">
        <f>+'[1]2014'!K6</f>
        <v>27.1</v>
      </c>
      <c r="EX8" s="62">
        <f>+'[1]2015'!K6</f>
        <v>23.993808049535602</v>
      </c>
      <c r="EY8" s="62">
        <v>36.103798420458816</v>
      </c>
      <c r="EZ8" s="67">
        <v>17.331022530329289</v>
      </c>
      <c r="FA8" s="67">
        <v>15.332197614991482</v>
      </c>
      <c r="FB8" s="67">
        <v>21.650087770626097</v>
      </c>
      <c r="FC8" s="67">
        <v>14.898688915375448</v>
      </c>
      <c r="FD8" s="68">
        <v>19.218846869187846</v>
      </c>
      <c r="FE8" s="68">
        <v>18</v>
      </c>
      <c r="FF8" s="71">
        <v>19.35483870967742</v>
      </c>
      <c r="FG8" s="71">
        <v>20.915032679738562</v>
      </c>
      <c r="FH8" s="71">
        <v>14.725568942436411</v>
      </c>
      <c r="FI8" s="65">
        <v>23.3</v>
      </c>
      <c r="FJ8" s="58">
        <v>20.100000000000001</v>
      </c>
      <c r="FK8" s="59">
        <v>22</v>
      </c>
      <c r="FL8" s="60">
        <v>22.8</v>
      </c>
      <c r="FM8" s="61">
        <v>20.6</v>
      </c>
      <c r="FN8" s="45">
        <f>+'[1]2014'!L6</f>
        <v>23.9</v>
      </c>
      <c r="FO8" s="62">
        <f>+'[1]2015'!L6</f>
        <v>26.554856743535989</v>
      </c>
      <c r="FP8" s="62">
        <v>16.523235800344235</v>
      </c>
      <c r="FQ8" s="67">
        <v>23.795359904818557</v>
      </c>
      <c r="FR8" s="67">
        <v>30.62200956937799</v>
      </c>
      <c r="FS8" s="67">
        <v>23.27064073956009</v>
      </c>
      <c r="FT8" s="67">
        <v>20.192307692307693</v>
      </c>
      <c r="FU8" s="68">
        <v>19.206145966709347</v>
      </c>
      <c r="FV8" s="68">
        <v>21</v>
      </c>
      <c r="FW8" s="71">
        <v>20.441271901362754</v>
      </c>
      <c r="FX8" s="71">
        <v>22.286821705426359</v>
      </c>
      <c r="FY8" s="71">
        <v>23.809523809523807</v>
      </c>
      <c r="FZ8" s="65">
        <v>26.5</v>
      </c>
      <c r="GA8" s="58">
        <v>19.399999999999999</v>
      </c>
      <c r="GB8" s="59">
        <v>21.1</v>
      </c>
      <c r="GC8" s="60">
        <v>25.9</v>
      </c>
      <c r="GD8" s="61">
        <v>20.3</v>
      </c>
      <c r="GE8" s="45">
        <f>+'[1]2014'!M6</f>
        <v>18</v>
      </c>
      <c r="GF8" s="62">
        <f>+'[1]2015'!M6</f>
        <v>20.712209302325579</v>
      </c>
      <c r="GG8" s="62">
        <v>21.429826102230809</v>
      </c>
      <c r="GH8" s="63">
        <v>20.348837209302328</v>
      </c>
      <c r="GI8" s="63">
        <v>31.966224366706875</v>
      </c>
      <c r="GJ8" s="63">
        <v>23.052959501557634</v>
      </c>
      <c r="GK8" s="63">
        <v>19.732654360280076</v>
      </c>
      <c r="GL8" s="64">
        <v>29.715762273901806</v>
      </c>
      <c r="GM8" s="64">
        <v>26</v>
      </c>
      <c r="GN8" s="64">
        <v>21.902806297056809</v>
      </c>
      <c r="GO8" s="64">
        <v>26.584867075664622</v>
      </c>
      <c r="GP8" s="64">
        <v>23.004059539918806</v>
      </c>
      <c r="GQ8" s="59">
        <v>25.5</v>
      </c>
      <c r="GR8" s="58">
        <v>40.1</v>
      </c>
      <c r="GS8" s="59">
        <v>22.8</v>
      </c>
      <c r="GT8" s="60">
        <v>26.4</v>
      </c>
      <c r="GU8" s="61">
        <v>22</v>
      </c>
      <c r="GV8" s="45">
        <f>+'[1]2014'!N6</f>
        <v>24.8</v>
      </c>
      <c r="GW8" s="62">
        <f>+'[1]2015'!N6</f>
        <v>19.762845849802371</v>
      </c>
      <c r="GX8" s="62">
        <v>23.979261179520414</v>
      </c>
      <c r="GY8" s="63">
        <v>22.245762711864405</v>
      </c>
      <c r="GZ8" s="63">
        <v>22.246941045606231</v>
      </c>
      <c r="HA8" s="63">
        <v>24.847094801223239</v>
      </c>
      <c r="HB8" s="63">
        <v>19.062142584826535</v>
      </c>
      <c r="HC8" s="64">
        <v>15.67398119122257</v>
      </c>
      <c r="HD8" s="64">
        <v>18</v>
      </c>
      <c r="HE8" s="64">
        <v>23.284313725490197</v>
      </c>
      <c r="HF8" s="64">
        <v>28.655710071639277</v>
      </c>
      <c r="HG8" s="64">
        <v>17.241379310344826</v>
      </c>
      <c r="HH8" s="59">
        <v>27.1</v>
      </c>
      <c r="HI8" s="58">
        <v>18.5</v>
      </c>
      <c r="HJ8" s="59">
        <v>22.1</v>
      </c>
      <c r="HK8" s="60">
        <v>20</v>
      </c>
      <c r="HL8" s="61">
        <v>19.2</v>
      </c>
      <c r="HM8" s="45">
        <f>+'[1]2014'!O6</f>
        <v>23.4</v>
      </c>
      <c r="HN8" s="62">
        <f>+'[1]2015'!O6</f>
        <v>17.094017094017097</v>
      </c>
      <c r="HO8" s="62">
        <v>23.864350010466818</v>
      </c>
      <c r="HP8" s="69">
        <v>20.940404592673595</v>
      </c>
      <c r="HQ8" s="69">
        <v>21.06603391399965</v>
      </c>
      <c r="HR8" s="69">
        <v>18.091386095321379</v>
      </c>
      <c r="HS8" s="67">
        <v>16.250134077013836</v>
      </c>
      <c r="HT8" s="68">
        <v>19.491298527443107</v>
      </c>
      <c r="HU8" s="71">
        <v>19</v>
      </c>
      <c r="HV8" s="71">
        <v>19.592797217106607</v>
      </c>
      <c r="HW8" s="71">
        <v>23.089465102824384</v>
      </c>
      <c r="HX8" s="71">
        <v>23.327132874164196</v>
      </c>
      <c r="HY8" s="65">
        <v>25.6</v>
      </c>
      <c r="HZ8" s="58">
        <v>23</v>
      </c>
      <c r="IA8" s="59">
        <v>27.4</v>
      </c>
      <c r="IB8" s="60">
        <v>27.2</v>
      </c>
      <c r="IC8" s="61">
        <v>27.6</v>
      </c>
      <c r="ID8" s="45">
        <f>+'[1]2014'!P6</f>
        <v>27.9</v>
      </c>
      <c r="IE8" s="62">
        <f>+'[1]2015'!P6</f>
        <v>27.553792419473073</v>
      </c>
      <c r="IF8" s="62">
        <v>23.238095238095237</v>
      </c>
      <c r="IG8" s="69">
        <v>17.86365293474298</v>
      </c>
      <c r="IH8" s="69">
        <v>19.99040460578922</v>
      </c>
      <c r="II8" s="69">
        <v>18.709773985930248</v>
      </c>
      <c r="IJ8" s="69">
        <v>18.278965129358831</v>
      </c>
      <c r="IK8" s="70">
        <v>19.193610717506122</v>
      </c>
      <c r="IL8" s="64">
        <v>20</v>
      </c>
      <c r="IM8" s="64">
        <v>22.245214692188309</v>
      </c>
      <c r="IN8" s="64">
        <v>25.693311582381728</v>
      </c>
      <c r="IO8" s="64">
        <v>24.290795523553395</v>
      </c>
      <c r="IP8" s="65">
        <v>23.9</v>
      </c>
      <c r="IQ8" s="58">
        <v>24.9</v>
      </c>
      <c r="IR8" s="59">
        <v>25.5</v>
      </c>
      <c r="IS8" s="60">
        <v>28.6</v>
      </c>
      <c r="IT8" s="61">
        <v>27.4</v>
      </c>
      <c r="IU8" s="49">
        <f>+'[1]2014'!Q6</f>
        <v>28.4</v>
      </c>
      <c r="IV8" s="72">
        <f>+'[1]2015'!Q6</f>
        <v>29.677748057572284</v>
      </c>
      <c r="IW8" s="72">
        <v>23.418921766352607</v>
      </c>
    </row>
    <row r="9" spans="1:257" ht="15" customHeight="1">
      <c r="A9" s="30" t="s">
        <v>25</v>
      </c>
      <c r="B9" s="31" t="s">
        <v>21</v>
      </c>
      <c r="C9" s="32">
        <f>320/C7*1000</f>
        <v>6.3272367770637663</v>
      </c>
      <c r="D9" s="32">
        <f>323/D7*1000</f>
        <v>6.4971637768033146</v>
      </c>
      <c r="E9" s="32">
        <f>298/E7*1000</f>
        <v>5.8512831589074992</v>
      </c>
      <c r="F9" s="32">
        <f>292/F7*1000</f>
        <v>5.6625361180599993</v>
      </c>
      <c r="G9" s="32">
        <f>316/G7*1000</f>
        <v>6.1143144615146472</v>
      </c>
      <c r="H9" s="32">
        <v>6.8</v>
      </c>
      <c r="I9" s="32">
        <v>6.5</v>
      </c>
      <c r="J9" s="32">
        <v>5.2067781427291697</v>
      </c>
      <c r="K9" s="32">
        <v>5.5897048779611103</v>
      </c>
      <c r="L9" s="32">
        <v>5</v>
      </c>
      <c r="M9" s="38">
        <v>6</v>
      </c>
      <c r="N9" s="38">
        <v>7</v>
      </c>
      <c r="O9" s="38">
        <v>6.1</v>
      </c>
      <c r="P9" s="34">
        <v>6.1</v>
      </c>
      <c r="Q9" s="34">
        <f>+'[1]2014'!R7</f>
        <v>6.1</v>
      </c>
      <c r="R9" s="51">
        <v>5.5445544554455397</v>
      </c>
      <c r="S9" s="52">
        <v>6.0278576438939035</v>
      </c>
      <c r="T9" s="73">
        <v>6.3455436977213697</v>
      </c>
      <c r="U9" s="73">
        <v>7.5872534142640404</v>
      </c>
      <c r="V9" s="73">
        <v>5.1963048498845303</v>
      </c>
      <c r="W9" s="73">
        <v>5.9743954480796599</v>
      </c>
      <c r="X9" s="36">
        <v>5.2724077328646803</v>
      </c>
      <c r="Y9" s="36">
        <v>5</v>
      </c>
      <c r="Z9" s="36">
        <v>6.5978198508319004</v>
      </c>
      <c r="AA9" s="36">
        <v>4.7091412742382301</v>
      </c>
      <c r="AB9" s="36">
        <v>7.0106561974200803</v>
      </c>
      <c r="AC9" s="54">
        <v>6</v>
      </c>
      <c r="AD9" s="55">
        <v>6</v>
      </c>
      <c r="AE9" s="56">
        <v>8.1</v>
      </c>
      <c r="AF9" s="56">
        <v>8.1</v>
      </c>
      <c r="AG9" s="56">
        <v>9.5</v>
      </c>
      <c r="AH9" s="38">
        <f>+'[1]2014'!D7</f>
        <v>9.4</v>
      </c>
      <c r="AI9" s="38">
        <v>4.4296788482835003</v>
      </c>
      <c r="AJ9" s="39">
        <v>5.4421768707482991</v>
      </c>
      <c r="AK9" s="73">
        <v>3.8784744667097599</v>
      </c>
      <c r="AL9" s="73">
        <v>4.3859649122807003</v>
      </c>
      <c r="AM9" s="73">
        <v>7.6335877862595396</v>
      </c>
      <c r="AN9" s="73">
        <v>4.3559427504667099</v>
      </c>
      <c r="AO9" s="36">
        <v>3.1446540880503102</v>
      </c>
      <c r="AP9" s="36">
        <v>6</v>
      </c>
      <c r="AQ9" s="36">
        <v>9.1420534458509106</v>
      </c>
      <c r="AR9" s="36">
        <v>8.0704328686720501</v>
      </c>
      <c r="AS9" s="36">
        <v>8.4162203519510292</v>
      </c>
      <c r="AT9" s="54">
        <v>4</v>
      </c>
      <c r="AU9" s="55">
        <v>11</v>
      </c>
      <c r="AV9" s="55">
        <v>8.5</v>
      </c>
      <c r="AW9" s="55">
        <v>6.2</v>
      </c>
      <c r="AX9" s="55">
        <v>7.8</v>
      </c>
      <c r="AY9" s="40">
        <f>+'[1]2014'!E7</f>
        <v>9.3000000000000007</v>
      </c>
      <c r="AZ9" s="40">
        <f>+'[1]2015'!E7</f>
        <v>10.301109350237718</v>
      </c>
      <c r="BA9" s="57">
        <v>8.6071987480438192</v>
      </c>
      <c r="BB9" s="73">
        <v>3.0017152658662098</v>
      </c>
      <c r="BC9" s="73">
        <v>7.51252086811352</v>
      </c>
      <c r="BD9" s="73">
        <v>8.2815734989648</v>
      </c>
      <c r="BE9" s="73">
        <v>9.1248444628784693</v>
      </c>
      <c r="BF9" s="36">
        <v>5.4553084347461196</v>
      </c>
      <c r="BG9" s="36">
        <v>5</v>
      </c>
      <c r="BH9" s="36">
        <v>7.2609923356191999</v>
      </c>
      <c r="BI9" s="36">
        <v>4.2901716068642699</v>
      </c>
      <c r="BJ9" s="36">
        <v>5.6315366049879296</v>
      </c>
      <c r="BK9" s="50" t="s">
        <v>26</v>
      </c>
      <c r="BL9" s="74">
        <v>6</v>
      </c>
      <c r="BM9" s="74">
        <v>4.5999999999999996</v>
      </c>
      <c r="BN9" s="75">
        <v>5.8</v>
      </c>
      <c r="BO9" s="76">
        <v>7.2</v>
      </c>
      <c r="BP9" s="45">
        <f>+'[1]2014'!F7</f>
        <v>4.9000000000000004</v>
      </c>
      <c r="BQ9" s="62">
        <f>+'[1]2015'!F7</f>
        <v>5.9701492537313436</v>
      </c>
      <c r="BR9" s="62">
        <v>6.2707488011803765</v>
      </c>
      <c r="BS9" s="69">
        <v>5.8108821975699954</v>
      </c>
      <c r="BT9" s="69">
        <v>5.8479532163742682</v>
      </c>
      <c r="BU9" s="69">
        <v>12.637362637362637</v>
      </c>
      <c r="BV9" s="69">
        <v>7.0767555797495918</v>
      </c>
      <c r="BW9" s="70">
        <v>9.3767236624379482</v>
      </c>
      <c r="BX9" s="70">
        <v>5</v>
      </c>
      <c r="BY9" s="70">
        <v>4.6162723600692441</v>
      </c>
      <c r="BZ9" s="70">
        <v>4.0392383150605884</v>
      </c>
      <c r="CA9" s="70">
        <v>5.6561085972850673</v>
      </c>
      <c r="CB9" s="68">
        <v>5</v>
      </c>
      <c r="CC9" s="74">
        <v>6</v>
      </c>
      <c r="CD9" s="74">
        <v>7.2</v>
      </c>
      <c r="CE9" s="75">
        <v>8.6999999999999993</v>
      </c>
      <c r="CF9" s="76">
        <v>7</v>
      </c>
      <c r="CG9" s="45">
        <f>+'[1]2014'!G7</f>
        <v>4.8</v>
      </c>
      <c r="CH9" s="62">
        <f>+'[1]2015'!G7</f>
        <v>5.9427336574824423</v>
      </c>
      <c r="CI9" s="62">
        <v>9.0909090909090917</v>
      </c>
      <c r="CJ9" s="69">
        <v>7.0344316919659384</v>
      </c>
      <c r="CK9" s="69">
        <v>4.3273013375295051</v>
      </c>
      <c r="CL9" s="69">
        <v>4.2229729729729728</v>
      </c>
      <c r="CM9" s="69">
        <v>12.433392539964476</v>
      </c>
      <c r="CN9" s="70">
        <v>10.133578995854444</v>
      </c>
      <c r="CO9" s="70">
        <v>12</v>
      </c>
      <c r="CP9" s="70">
        <v>15.364354697102721</v>
      </c>
      <c r="CQ9" s="70">
        <v>6.6401062416998675</v>
      </c>
      <c r="CR9" s="70">
        <v>9.0130689499774679</v>
      </c>
      <c r="CS9" s="68">
        <v>5</v>
      </c>
      <c r="CT9" s="74">
        <v>11</v>
      </c>
      <c r="CU9" s="74">
        <v>8.9</v>
      </c>
      <c r="CV9" s="75">
        <v>7.5</v>
      </c>
      <c r="CW9" s="76">
        <v>3.8</v>
      </c>
      <c r="CX9" s="45">
        <f>+'[1]2014'!H7</f>
        <v>6.2</v>
      </c>
      <c r="CY9" s="62">
        <f>+'[1]2015'!H7</f>
        <v>4.4139283962726825</v>
      </c>
      <c r="CZ9" s="62">
        <v>9.2322643343051514</v>
      </c>
      <c r="DA9" s="69">
        <v>5.2493438320209975</v>
      </c>
      <c r="DB9" s="69">
        <v>7.9113924050632916</v>
      </c>
      <c r="DC9" s="69">
        <v>6.3058328954282716</v>
      </c>
      <c r="DD9" s="69">
        <v>5.9912854030501084</v>
      </c>
      <c r="DE9" s="70">
        <v>8.4507042253521121</v>
      </c>
      <c r="DF9" s="70">
        <v>5</v>
      </c>
      <c r="DG9" s="70">
        <v>9.7087378640776691</v>
      </c>
      <c r="DH9" s="70">
        <v>6.7775723967960566</v>
      </c>
      <c r="DI9" s="70">
        <v>9.0032154340836001</v>
      </c>
      <c r="DJ9" s="68">
        <v>8</v>
      </c>
      <c r="DK9" s="74">
        <v>7</v>
      </c>
      <c r="DL9" s="74">
        <v>7.9</v>
      </c>
      <c r="DM9" s="75">
        <v>3.2</v>
      </c>
      <c r="DN9" s="76">
        <v>3.8</v>
      </c>
      <c r="DO9" s="45">
        <f>+'[1]2014'!I7</f>
        <v>9</v>
      </c>
      <c r="DP9" s="62">
        <f>+'[1]2015'!I7</f>
        <v>4.4699872286079181</v>
      </c>
      <c r="DQ9" s="62">
        <v>4.4671346522016595</v>
      </c>
      <c r="DR9" s="69">
        <v>6.4102564102564097</v>
      </c>
      <c r="DS9" s="69">
        <v>4.4665012406947895</v>
      </c>
      <c r="DT9" s="69">
        <v>8.3909180651530111</v>
      </c>
      <c r="DU9" s="69">
        <v>4.9043648847474248</v>
      </c>
      <c r="DV9" s="70">
        <v>6.2079668908432488</v>
      </c>
      <c r="DW9" s="70">
        <v>7</v>
      </c>
      <c r="DX9" s="70">
        <v>6.7637877211238298</v>
      </c>
      <c r="DY9" s="70">
        <v>2.0865936358894106</v>
      </c>
      <c r="DZ9" s="70">
        <v>3.3407572383073498</v>
      </c>
      <c r="EA9" s="70">
        <v>4</v>
      </c>
      <c r="EB9" s="74">
        <v>7</v>
      </c>
      <c r="EC9" s="74">
        <v>5.3</v>
      </c>
      <c r="ED9" s="75">
        <v>3.7</v>
      </c>
      <c r="EE9" s="76">
        <v>4.7</v>
      </c>
      <c r="EF9" s="45">
        <f>+'[1]2014'!J7</f>
        <v>4.7</v>
      </c>
      <c r="EG9" s="62">
        <f>+'[1]2015'!J7</f>
        <v>6.3525674960296454</v>
      </c>
      <c r="EH9" s="62">
        <v>6.2794348508634226</v>
      </c>
      <c r="EI9" s="69">
        <v>4.6838407494145198</v>
      </c>
      <c r="EJ9" s="69">
        <v>8.3969465648854964</v>
      </c>
      <c r="EK9" s="69">
        <v>4.5558086560364464</v>
      </c>
      <c r="EL9" s="69">
        <v>4.545454545454545</v>
      </c>
      <c r="EM9" s="70">
        <v>9.0361445783132535</v>
      </c>
      <c r="EN9" s="70">
        <v>9</v>
      </c>
      <c r="EO9" s="70">
        <v>9.9923136049192927</v>
      </c>
      <c r="EP9" s="70">
        <v>4.885993485342019</v>
      </c>
      <c r="EQ9" s="70">
        <v>6.6280033140016563</v>
      </c>
      <c r="ER9" s="68">
        <v>7</v>
      </c>
      <c r="ES9" s="74">
        <v>7</v>
      </c>
      <c r="ET9" s="74">
        <v>4.0999999999999996</v>
      </c>
      <c r="EU9" s="75">
        <v>7.6</v>
      </c>
      <c r="EV9" s="76">
        <v>2.5</v>
      </c>
      <c r="EW9" s="45">
        <f>+'[1]2014'!K7</f>
        <v>5.6</v>
      </c>
      <c r="EX9" s="62">
        <f>+'[1]2015'!K7</f>
        <v>4.6439628482972131</v>
      </c>
      <c r="EY9" s="62">
        <v>4.5129748025573519</v>
      </c>
      <c r="EZ9" s="69">
        <v>6.3547082611207397</v>
      </c>
      <c r="FA9" s="69">
        <v>5.1107325383304936</v>
      </c>
      <c r="FB9" s="69">
        <v>6.436512580456407</v>
      </c>
      <c r="FC9" s="69">
        <v>7.1513706793802143</v>
      </c>
      <c r="FD9" s="70">
        <v>5.5796652200867944</v>
      </c>
      <c r="FE9" s="70">
        <v>6</v>
      </c>
      <c r="FF9" s="70">
        <v>3.225806451612903</v>
      </c>
      <c r="FG9" s="70">
        <v>3.9215686274509802</v>
      </c>
      <c r="FH9" s="70">
        <v>10.040160642570282</v>
      </c>
      <c r="FI9" s="68">
        <v>6</v>
      </c>
      <c r="FJ9" s="74">
        <v>8</v>
      </c>
      <c r="FK9" s="74">
        <v>7.1</v>
      </c>
      <c r="FL9" s="75">
        <v>5.2</v>
      </c>
      <c r="FM9" s="76">
        <v>5.3</v>
      </c>
      <c r="FN9" s="45">
        <f>+'[1]2014'!L7</f>
        <v>8.9</v>
      </c>
      <c r="FO9" s="62">
        <f>+'[1]2015'!L7</f>
        <v>5.5904961565338924</v>
      </c>
      <c r="FP9" s="62">
        <v>9.6385542168674707</v>
      </c>
      <c r="FQ9" s="67">
        <v>8.3283759666864956</v>
      </c>
      <c r="FR9" s="67">
        <v>5.741626794258373</v>
      </c>
      <c r="FS9" s="67">
        <v>7.3318457124641379</v>
      </c>
      <c r="FT9" s="67">
        <v>5.7692307692307692</v>
      </c>
      <c r="FU9" s="68">
        <v>4.4814340588988477</v>
      </c>
      <c r="FV9" s="68">
        <v>4</v>
      </c>
      <c r="FW9" s="68">
        <v>5.1914341336794285</v>
      </c>
      <c r="FX9" s="68">
        <v>4.8449612403100772</v>
      </c>
      <c r="FY9" s="68">
        <v>5.2910052910052912</v>
      </c>
      <c r="FZ9" s="68">
        <v>5</v>
      </c>
      <c r="GA9" s="74">
        <v>5</v>
      </c>
      <c r="GB9" s="74">
        <v>4.5</v>
      </c>
      <c r="GC9" s="75">
        <v>7.5</v>
      </c>
      <c r="GD9" s="76">
        <v>4.3</v>
      </c>
      <c r="GE9" s="45">
        <f>+'[1]2014'!M7</f>
        <v>5.8</v>
      </c>
      <c r="GF9" s="62">
        <f>+'[1]2015'!M7</f>
        <v>6.1773255813953485</v>
      </c>
      <c r="GG9" s="62">
        <v>3.8643948708940803</v>
      </c>
      <c r="GH9" s="69">
        <v>8.1395348837209305</v>
      </c>
      <c r="GI9" s="69">
        <v>3.0156815440289506</v>
      </c>
      <c r="GJ9" s="69">
        <v>3.7383177570093458</v>
      </c>
      <c r="GK9" s="69">
        <v>6.3653723742838961</v>
      </c>
      <c r="GL9" s="70">
        <v>5.8139534883720927</v>
      </c>
      <c r="GM9" s="70">
        <v>3</v>
      </c>
      <c r="GN9" s="70">
        <v>8.2135523613963048</v>
      </c>
      <c r="GO9" s="70">
        <v>6.1349693251533743</v>
      </c>
      <c r="GP9" s="70">
        <v>6.7658998646820026</v>
      </c>
      <c r="GQ9" s="77">
        <v>4</v>
      </c>
      <c r="GR9" s="74">
        <v>9</v>
      </c>
      <c r="GS9" s="74">
        <v>7</v>
      </c>
      <c r="GT9" s="75">
        <v>7.5</v>
      </c>
      <c r="GU9" s="76">
        <v>8.1999999999999993</v>
      </c>
      <c r="GV9" s="45">
        <f>+'[1]2014'!N7</f>
        <v>5.7</v>
      </c>
      <c r="GW9" s="62">
        <f>+'[1]2015'!N7</f>
        <v>7.2463768115942031</v>
      </c>
      <c r="GX9" s="62">
        <v>6.4808813998703823</v>
      </c>
      <c r="GY9" s="69">
        <v>2.8248587570621471</v>
      </c>
      <c r="GZ9" s="69">
        <v>7.7864293659621797</v>
      </c>
      <c r="HA9" s="69">
        <v>4.5871559633027523</v>
      </c>
      <c r="HB9" s="69">
        <v>2.6686999618757148</v>
      </c>
      <c r="HC9" s="70">
        <v>3.5266457680250785</v>
      </c>
      <c r="HD9" s="70">
        <v>7</v>
      </c>
      <c r="HE9" s="70">
        <v>4.0849673202614385</v>
      </c>
      <c r="HF9" s="70">
        <v>4.2140750105351872</v>
      </c>
      <c r="HG9" s="70">
        <v>6.0344827586206895</v>
      </c>
      <c r="HH9" s="70">
        <v>3</v>
      </c>
      <c r="HI9" s="74">
        <v>4</v>
      </c>
      <c r="HJ9" s="74">
        <v>5.8</v>
      </c>
      <c r="HK9" s="75">
        <v>4.5</v>
      </c>
      <c r="HL9" s="76">
        <v>6.5</v>
      </c>
      <c r="HM9" s="45">
        <f>+'[1]2014'!O7</f>
        <v>5.0999999999999996</v>
      </c>
      <c r="HN9" s="62">
        <f>+'[1]2015'!O7</f>
        <v>6.8376068376068373</v>
      </c>
      <c r="HO9" s="62">
        <v>5.0240736864140674</v>
      </c>
      <c r="HP9" s="69">
        <v>7.6544559868780748</v>
      </c>
      <c r="HQ9" s="69">
        <v>8.1601944556976687</v>
      </c>
      <c r="HR9" s="69">
        <v>6.0122431132487977</v>
      </c>
      <c r="HS9" s="67">
        <v>5.7921269977475056</v>
      </c>
      <c r="HT9" s="68">
        <v>7.3360107095046851</v>
      </c>
      <c r="HU9" s="68">
        <v>9</v>
      </c>
      <c r="HV9" s="68">
        <v>7.2641702475956622</v>
      </c>
      <c r="HW9" s="68">
        <v>6.364066691211276</v>
      </c>
      <c r="HX9" s="68">
        <v>5.7815092252777642</v>
      </c>
      <c r="HY9" s="68">
        <v>6</v>
      </c>
      <c r="HZ9" s="74">
        <v>6</v>
      </c>
      <c r="IA9" s="78">
        <v>8.1</v>
      </c>
      <c r="IB9" s="79">
        <v>7.4</v>
      </c>
      <c r="IC9" s="61">
        <v>7.2</v>
      </c>
      <c r="ID9" s="45">
        <f>+'[1]2014'!P7</f>
        <v>6.6</v>
      </c>
      <c r="IE9" s="62">
        <f>+'[1]2015'!P7</f>
        <v>6.2955456858263981</v>
      </c>
      <c r="IF9" s="62">
        <v>6.9417989417989414</v>
      </c>
      <c r="IG9" s="69">
        <v>4.5570543200874951</v>
      </c>
      <c r="IH9" s="69">
        <v>3.518311210618903</v>
      </c>
      <c r="II9" s="69">
        <v>2.6942074539739562</v>
      </c>
      <c r="IJ9" s="69">
        <v>2.6715410573678291</v>
      </c>
      <c r="IK9" s="70">
        <v>3.0915883034909184</v>
      </c>
      <c r="IL9" s="70">
        <v>5</v>
      </c>
      <c r="IM9" s="70">
        <v>2.586652871184687</v>
      </c>
      <c r="IN9" s="70">
        <v>3.6704730831973902</v>
      </c>
      <c r="IO9" s="64">
        <v>2.8628437581330788</v>
      </c>
      <c r="IP9" s="68">
        <v>3</v>
      </c>
      <c r="IQ9" s="74">
        <v>4</v>
      </c>
      <c r="IR9" s="78">
        <v>6.3</v>
      </c>
      <c r="IS9" s="79">
        <v>3.8</v>
      </c>
      <c r="IT9" s="61">
        <v>4.3</v>
      </c>
      <c r="IU9" s="49">
        <f>+'[1]2014'!Q7</f>
        <v>4.8</v>
      </c>
      <c r="IV9" s="72">
        <f>+'[1]2015'!Q7</f>
        <v>3.9485415870589735</v>
      </c>
      <c r="IW9" s="72">
        <v>4.2744047439872368</v>
      </c>
    </row>
    <row r="10" spans="1:257" ht="15">
      <c r="A10" s="30" t="s">
        <v>27</v>
      </c>
      <c r="B10" s="31" t="s">
        <v>21</v>
      </c>
      <c r="C10" s="32">
        <f t="shared" ref="C10:P10" si="1">+C8-C9</f>
        <v>15.699456253089433</v>
      </c>
      <c r="D10" s="32">
        <f t="shared" si="1"/>
        <v>15.830550750291685</v>
      </c>
      <c r="E10" s="32">
        <f t="shared" si="1"/>
        <v>13.5286379076754</v>
      </c>
      <c r="F10" s="32">
        <f t="shared" si="1"/>
        <v>12.352861326041801</v>
      </c>
      <c r="G10" s="32">
        <f t="shared" si="1"/>
        <v>14.163538562749151</v>
      </c>
      <c r="H10" s="32">
        <f t="shared" si="1"/>
        <v>12.7</v>
      </c>
      <c r="I10" s="32">
        <f t="shared" si="1"/>
        <v>14.100000000000001</v>
      </c>
      <c r="J10" s="32">
        <f t="shared" si="1"/>
        <v>18.06509405792773</v>
      </c>
      <c r="K10" s="32">
        <f t="shared" si="1"/>
        <v>17.398181099248688</v>
      </c>
      <c r="L10" s="32">
        <f t="shared" si="1"/>
        <v>19.899999999999999</v>
      </c>
      <c r="M10" s="32">
        <f t="shared" si="1"/>
        <v>16.899999999999999</v>
      </c>
      <c r="N10" s="32">
        <f t="shared" si="1"/>
        <v>17.5</v>
      </c>
      <c r="O10" s="32">
        <f t="shared" si="1"/>
        <v>20</v>
      </c>
      <c r="P10" s="32">
        <f t="shared" si="1"/>
        <v>19.5</v>
      </c>
      <c r="Q10" s="34">
        <f>+'[1]2014'!R8</f>
        <v>20.5</v>
      </c>
      <c r="R10" s="51">
        <v>20.8633663366337</v>
      </c>
      <c r="S10" s="52">
        <v>17.513161850290217</v>
      </c>
      <c r="T10" s="32">
        <f t="shared" ref="T10:AG10" si="2">+T8-T9</f>
        <v>16.440726853187229</v>
      </c>
      <c r="U10" s="32">
        <f t="shared" si="2"/>
        <v>12.443095599393061</v>
      </c>
      <c r="V10" s="32">
        <f t="shared" si="2"/>
        <v>10.68129330254037</v>
      </c>
      <c r="W10" s="32">
        <f t="shared" si="2"/>
        <v>10.526315789473641</v>
      </c>
      <c r="X10" s="32">
        <f t="shared" si="2"/>
        <v>17.281780902167519</v>
      </c>
      <c r="Y10" s="32">
        <f t="shared" si="2"/>
        <v>17</v>
      </c>
      <c r="Z10" s="32">
        <f t="shared" si="2"/>
        <v>15.2036718301779</v>
      </c>
      <c r="AA10" s="32">
        <f t="shared" si="2"/>
        <v>15.23545706371187</v>
      </c>
      <c r="AB10" s="32">
        <f t="shared" si="2"/>
        <v>17.10600112170502</v>
      </c>
      <c r="AC10" s="32">
        <f t="shared" si="2"/>
        <v>15.100000000000001</v>
      </c>
      <c r="AD10" s="32">
        <f t="shared" si="2"/>
        <v>12.3</v>
      </c>
      <c r="AE10" s="32">
        <f t="shared" si="2"/>
        <v>16.700000000000003</v>
      </c>
      <c r="AF10" s="32">
        <f t="shared" si="2"/>
        <v>11.799999999999999</v>
      </c>
      <c r="AG10" s="32">
        <f t="shared" si="2"/>
        <v>15.899999999999999</v>
      </c>
      <c r="AH10" s="38">
        <f>+'[1]2014'!D8</f>
        <v>16.200000000000003</v>
      </c>
      <c r="AI10" s="38">
        <v>22.702104097452899</v>
      </c>
      <c r="AJ10" s="39">
        <v>20.680272108843539</v>
      </c>
      <c r="AK10" s="32">
        <f t="shared" ref="AK10:AX10" si="3">+AK8-AK9</f>
        <v>16.806722689075638</v>
      </c>
      <c r="AL10" s="32">
        <f t="shared" si="3"/>
        <v>14.411027568922298</v>
      </c>
      <c r="AM10" s="32">
        <f t="shared" si="3"/>
        <v>10.17811704834606</v>
      </c>
      <c r="AN10" s="32">
        <f t="shared" si="3"/>
        <v>15.556938394523989</v>
      </c>
      <c r="AO10" s="32">
        <f t="shared" si="3"/>
        <v>16.981132075471692</v>
      </c>
      <c r="AP10" s="32">
        <f t="shared" si="3"/>
        <v>12</v>
      </c>
      <c r="AQ10" s="32">
        <f t="shared" si="3"/>
        <v>4.9226441631504887</v>
      </c>
      <c r="AR10" s="32">
        <f t="shared" si="3"/>
        <v>16.874541452677949</v>
      </c>
      <c r="AS10" s="32">
        <f t="shared" si="3"/>
        <v>4.5906656465187705</v>
      </c>
      <c r="AT10" s="32">
        <f t="shared" si="3"/>
        <v>27.4</v>
      </c>
      <c r="AU10" s="32">
        <f t="shared" si="3"/>
        <v>8.1999999999999993</v>
      </c>
      <c r="AV10" s="32">
        <f t="shared" si="3"/>
        <v>13.899999999999999</v>
      </c>
      <c r="AW10" s="32">
        <f t="shared" si="3"/>
        <v>20.3</v>
      </c>
      <c r="AX10" s="32">
        <f t="shared" si="3"/>
        <v>17.8</v>
      </c>
      <c r="AY10" s="40">
        <f>+'[1]2014'!E8</f>
        <v>17.8</v>
      </c>
      <c r="AZ10" s="40">
        <f>+'[1]2015'!E8</f>
        <v>11.09350237717908</v>
      </c>
      <c r="BA10" s="57">
        <v>16.431924882629104</v>
      </c>
      <c r="BB10" s="32">
        <f t="shared" ref="BB10:BJ10" si="4">+BB8-BB9</f>
        <v>23.584905660377391</v>
      </c>
      <c r="BC10" s="32">
        <f t="shared" si="4"/>
        <v>10.016694490818082</v>
      </c>
      <c r="BD10" s="32">
        <f t="shared" si="4"/>
        <v>12.836438923395399</v>
      </c>
      <c r="BE10" s="32">
        <f t="shared" si="4"/>
        <v>9.1248444628784302</v>
      </c>
      <c r="BF10" s="32">
        <f t="shared" si="4"/>
        <v>15.52664708350818</v>
      </c>
      <c r="BG10" s="32">
        <f t="shared" si="4"/>
        <v>20</v>
      </c>
      <c r="BH10" s="32">
        <f t="shared" si="4"/>
        <v>10.8914885034288</v>
      </c>
      <c r="BI10" s="32">
        <f t="shared" si="4"/>
        <v>15.990639625585029</v>
      </c>
      <c r="BJ10" s="32">
        <f t="shared" si="4"/>
        <v>20.917135961383771</v>
      </c>
      <c r="BK10" s="32" t="s">
        <v>28</v>
      </c>
      <c r="BL10" s="80">
        <f t="shared" ref="BL10:EE10" si="5">+BL8-BL9</f>
        <v>14.600000000000001</v>
      </c>
      <c r="BM10" s="80">
        <f t="shared" si="5"/>
        <v>19.399999999999999</v>
      </c>
      <c r="BN10" s="80">
        <f t="shared" si="5"/>
        <v>21.8</v>
      </c>
      <c r="BO10" s="80">
        <f t="shared" si="5"/>
        <v>14.100000000000001</v>
      </c>
      <c r="BP10" s="45">
        <f>+'[1]2014'!F8</f>
        <v>28.1</v>
      </c>
      <c r="BQ10" s="62">
        <f>+'[1]2015'!F8</f>
        <v>19.776119402985074</v>
      </c>
      <c r="BR10" s="62">
        <v>17.336776097381041</v>
      </c>
      <c r="BS10" s="80">
        <f t="shared" si="5"/>
        <v>26.413100898045428</v>
      </c>
      <c r="BT10" s="80">
        <f t="shared" si="5"/>
        <v>19.670388091440724</v>
      </c>
      <c r="BU10" s="80">
        <f t="shared" si="5"/>
        <v>6.5934065934065966</v>
      </c>
      <c r="BV10" s="80">
        <f t="shared" si="5"/>
        <v>9.2542188350571593</v>
      </c>
      <c r="BW10" s="80">
        <f t="shared" si="5"/>
        <v>7.1704357418643117</v>
      </c>
      <c r="BX10" s="80">
        <f t="shared" si="5"/>
        <v>11</v>
      </c>
      <c r="BY10" s="80">
        <f t="shared" si="5"/>
        <v>15.00288517022504</v>
      </c>
      <c r="BZ10" s="80">
        <f t="shared" si="5"/>
        <v>16.733987305251013</v>
      </c>
      <c r="CA10" s="80">
        <f t="shared" si="5"/>
        <v>19.796380090497735</v>
      </c>
      <c r="CB10" s="80">
        <f t="shared" si="5"/>
        <v>24.2</v>
      </c>
      <c r="CC10" s="80">
        <f t="shared" si="5"/>
        <v>21.9</v>
      </c>
      <c r="CD10" s="80">
        <f t="shared" si="5"/>
        <v>15.5</v>
      </c>
      <c r="CE10" s="80">
        <f t="shared" si="5"/>
        <v>14.8</v>
      </c>
      <c r="CF10" s="80">
        <f t="shared" si="5"/>
        <v>18.5</v>
      </c>
      <c r="CG10" s="45">
        <f>+'[1]2014'!G8</f>
        <v>19.399999999999999</v>
      </c>
      <c r="CH10" s="62">
        <f>+'[1]2015'!G8</f>
        <v>22.15018908698001</v>
      </c>
      <c r="CI10" s="62">
        <v>14.438502673796792</v>
      </c>
      <c r="CJ10" s="80">
        <f t="shared" si="5"/>
        <v>14.439096630877454</v>
      </c>
      <c r="CK10" s="80">
        <f t="shared" si="5"/>
        <v>23.210070810385524</v>
      </c>
      <c r="CL10" s="80">
        <f t="shared" si="5"/>
        <v>8.8682432432432421</v>
      </c>
      <c r="CM10" s="80">
        <f t="shared" si="5"/>
        <v>9.3250444049733545</v>
      </c>
      <c r="CN10" s="80">
        <f t="shared" si="5"/>
        <v>16.121602947950258</v>
      </c>
      <c r="CO10" s="80">
        <f t="shared" si="5"/>
        <v>8</v>
      </c>
      <c r="CP10" s="80">
        <f t="shared" si="5"/>
        <v>10.096575943810363</v>
      </c>
      <c r="CQ10" s="80">
        <f t="shared" si="5"/>
        <v>13.722886232846392</v>
      </c>
      <c r="CR10" s="80">
        <f t="shared" si="5"/>
        <v>13.068949977467328</v>
      </c>
      <c r="CS10" s="80">
        <f t="shared" si="5"/>
        <v>20.7</v>
      </c>
      <c r="CT10" s="80">
        <f t="shared" si="5"/>
        <v>7.5</v>
      </c>
      <c r="CU10" s="80">
        <f t="shared" si="5"/>
        <v>14.999999999999998</v>
      </c>
      <c r="CV10" s="80">
        <f t="shared" si="5"/>
        <v>16.399999999999999</v>
      </c>
      <c r="CW10" s="80">
        <f t="shared" si="5"/>
        <v>22</v>
      </c>
      <c r="CX10" s="45">
        <f>+'[1]2014'!H8</f>
        <v>11.400000000000002</v>
      </c>
      <c r="CY10" s="62">
        <f>+'[1]2015'!H8</f>
        <v>11.280039234919078</v>
      </c>
      <c r="CZ10" s="62">
        <v>15.54907677356657</v>
      </c>
      <c r="DA10" s="80">
        <f t="shared" si="5"/>
        <v>17.84776902887139</v>
      </c>
      <c r="DB10" s="80">
        <f t="shared" si="5"/>
        <v>13.185654008438817</v>
      </c>
      <c r="DC10" s="80">
        <f t="shared" si="5"/>
        <v>13.137151865475566</v>
      </c>
      <c r="DD10" s="80">
        <f t="shared" si="5"/>
        <v>19.063180827886711</v>
      </c>
      <c r="DE10" s="80">
        <f t="shared" si="5"/>
        <v>15.211267605633804</v>
      </c>
      <c r="DF10" s="80">
        <f t="shared" si="5"/>
        <v>11</v>
      </c>
      <c r="DG10" s="80">
        <f t="shared" si="5"/>
        <v>11.529126213592235</v>
      </c>
      <c r="DH10" s="80">
        <f t="shared" si="5"/>
        <v>15.403573629081947</v>
      </c>
      <c r="DI10" s="80">
        <f t="shared" si="5"/>
        <v>10.932475884244372</v>
      </c>
      <c r="DJ10" s="80">
        <f t="shared" si="5"/>
        <v>14.899999999999999</v>
      </c>
      <c r="DK10" s="80">
        <f t="shared" si="5"/>
        <v>14.7</v>
      </c>
      <c r="DL10" s="80">
        <f t="shared" si="5"/>
        <v>11.799999999999999</v>
      </c>
      <c r="DM10" s="80">
        <f t="shared" si="5"/>
        <v>18</v>
      </c>
      <c r="DN10" s="80">
        <f t="shared" si="5"/>
        <v>17.899999999999999</v>
      </c>
      <c r="DO10" s="45">
        <f>+'[1]2014'!I8</f>
        <v>15.899999999999999</v>
      </c>
      <c r="DP10" s="62">
        <f>+'[1]2015'!I8</f>
        <v>22.349936143039592</v>
      </c>
      <c r="DQ10" s="62">
        <v>19.144862795149969</v>
      </c>
      <c r="DR10" s="80">
        <f t="shared" si="5"/>
        <v>18.737672583826431</v>
      </c>
      <c r="DS10" s="80">
        <f t="shared" si="5"/>
        <v>21.836228287841191</v>
      </c>
      <c r="DT10" s="80">
        <f t="shared" si="5"/>
        <v>15.794669299111549</v>
      </c>
      <c r="DU10" s="80">
        <f t="shared" si="5"/>
        <v>16.184404119666503</v>
      </c>
      <c r="DV10" s="80">
        <f t="shared" si="5"/>
        <v>14.485256078634247</v>
      </c>
      <c r="DW10" s="80">
        <f t="shared" si="5"/>
        <v>13</v>
      </c>
      <c r="DX10" s="80">
        <f t="shared" si="5"/>
        <v>13.007284079084286</v>
      </c>
      <c r="DY10" s="80">
        <f t="shared" si="5"/>
        <v>21.909233176838811</v>
      </c>
      <c r="DZ10" s="80">
        <f t="shared" si="5"/>
        <v>20.044543429844097</v>
      </c>
      <c r="EA10" s="80">
        <f t="shared" si="5"/>
        <v>13.600000000000001</v>
      </c>
      <c r="EB10" s="80">
        <f t="shared" si="5"/>
        <v>13.600000000000001</v>
      </c>
      <c r="EC10" s="80">
        <f t="shared" si="5"/>
        <v>22.099999999999998</v>
      </c>
      <c r="ED10" s="80">
        <f t="shared" si="5"/>
        <v>21.3</v>
      </c>
      <c r="EE10" s="80">
        <f t="shared" si="5"/>
        <v>17.2</v>
      </c>
      <c r="EF10" s="45">
        <f>+'[1]2014'!J8</f>
        <v>16.7</v>
      </c>
      <c r="EG10" s="62">
        <f>+'[1]2015'!J8</f>
        <v>17.99894123875066</v>
      </c>
      <c r="EH10" s="62">
        <v>13.605442176870747</v>
      </c>
      <c r="EI10" s="80">
        <f t="shared" ref="EI10:HF10" si="6">+EI8-EI9</f>
        <v>24.980483996877439</v>
      </c>
      <c r="EJ10" s="80">
        <f t="shared" si="6"/>
        <v>19.083969465648853</v>
      </c>
      <c r="EK10" s="80">
        <f t="shared" si="6"/>
        <v>20.501138952164009</v>
      </c>
      <c r="EL10" s="80">
        <f t="shared" si="6"/>
        <v>14.393939393939396</v>
      </c>
      <c r="EM10" s="80">
        <f t="shared" si="6"/>
        <v>13.554216867469878</v>
      </c>
      <c r="EN10" s="80">
        <f t="shared" si="6"/>
        <v>7</v>
      </c>
      <c r="EO10" s="80">
        <f t="shared" si="6"/>
        <v>9.2236740968485762</v>
      </c>
      <c r="EP10" s="80">
        <f t="shared" si="6"/>
        <v>16.286644951140065</v>
      </c>
      <c r="EQ10" s="80">
        <f t="shared" si="6"/>
        <v>19.055509527754765</v>
      </c>
      <c r="ER10" s="80">
        <f t="shared" si="6"/>
        <v>12.7</v>
      </c>
      <c r="ES10" s="80">
        <f t="shared" si="6"/>
        <v>20.7</v>
      </c>
      <c r="ET10" s="80">
        <f t="shared" si="6"/>
        <v>26.4</v>
      </c>
      <c r="EU10" s="80">
        <f t="shared" si="6"/>
        <v>18.5</v>
      </c>
      <c r="EV10" s="80">
        <f t="shared" si="6"/>
        <v>25.6</v>
      </c>
      <c r="EW10" s="45">
        <f>+'[1]2014'!K8</f>
        <v>21.5</v>
      </c>
      <c r="EX10" s="62">
        <f>+'[1]2015'!K8</f>
        <v>19.349845201238388</v>
      </c>
      <c r="EY10" s="62">
        <v>31.590823617901464</v>
      </c>
      <c r="EZ10" s="80">
        <f t="shared" si="6"/>
        <v>10.976314269208549</v>
      </c>
      <c r="FA10" s="80">
        <f t="shared" si="6"/>
        <v>10.221465076660989</v>
      </c>
      <c r="FB10" s="80">
        <f t="shared" si="6"/>
        <v>15.21357519016969</v>
      </c>
      <c r="FC10" s="80">
        <f t="shared" si="6"/>
        <v>7.7473182359952339</v>
      </c>
      <c r="FD10" s="80">
        <f t="shared" si="6"/>
        <v>13.639181649101051</v>
      </c>
      <c r="FE10" s="80">
        <f t="shared" si="6"/>
        <v>12</v>
      </c>
      <c r="FF10" s="80">
        <f t="shared" si="6"/>
        <v>16.129032258064516</v>
      </c>
      <c r="FG10" s="80">
        <f t="shared" si="6"/>
        <v>16.993464052287582</v>
      </c>
      <c r="FH10" s="80">
        <f t="shared" si="6"/>
        <v>4.6854082998661291</v>
      </c>
      <c r="FI10" s="80">
        <f t="shared" si="6"/>
        <v>17.3</v>
      </c>
      <c r="FJ10" s="80">
        <f t="shared" si="6"/>
        <v>12.100000000000001</v>
      </c>
      <c r="FK10" s="80">
        <f t="shared" si="6"/>
        <v>14.9</v>
      </c>
      <c r="FL10" s="80">
        <f t="shared" si="6"/>
        <v>17.600000000000001</v>
      </c>
      <c r="FM10" s="80">
        <f t="shared" si="6"/>
        <v>15.3</v>
      </c>
      <c r="FN10" s="45">
        <f>+'[1]2014'!L8</f>
        <v>14.999999999999998</v>
      </c>
      <c r="FO10" s="62">
        <f>+'[1]2015'!L8</f>
        <v>20.964360587002098</v>
      </c>
      <c r="FP10" s="62">
        <v>6.8846815834767643</v>
      </c>
      <c r="FQ10" s="80">
        <f t="shared" si="6"/>
        <v>15.466983938132062</v>
      </c>
      <c r="FR10" s="80">
        <f t="shared" si="6"/>
        <v>24.880382775119617</v>
      </c>
      <c r="FS10" s="80">
        <f t="shared" si="6"/>
        <v>15.938795027095953</v>
      </c>
      <c r="FT10" s="80">
        <f t="shared" si="6"/>
        <v>14.423076923076923</v>
      </c>
      <c r="FU10" s="80">
        <f t="shared" si="6"/>
        <v>14.724711907810498</v>
      </c>
      <c r="FV10" s="80">
        <f t="shared" si="6"/>
        <v>17</v>
      </c>
      <c r="FW10" s="80">
        <f t="shared" si="6"/>
        <v>15.249837767683324</v>
      </c>
      <c r="FX10" s="80">
        <f t="shared" si="6"/>
        <v>17.441860465116282</v>
      </c>
      <c r="FY10" s="80">
        <f t="shared" si="6"/>
        <v>18.518518518518515</v>
      </c>
      <c r="FZ10" s="80">
        <f t="shared" si="6"/>
        <v>21.5</v>
      </c>
      <c r="GA10" s="80">
        <f t="shared" si="6"/>
        <v>14.399999999999999</v>
      </c>
      <c r="GB10" s="80">
        <f t="shared" si="6"/>
        <v>16.600000000000001</v>
      </c>
      <c r="GC10" s="80">
        <f t="shared" si="6"/>
        <v>18.399999999999999</v>
      </c>
      <c r="GD10" s="80">
        <f t="shared" si="6"/>
        <v>16</v>
      </c>
      <c r="GE10" s="45">
        <f>+'[1]2014'!M8</f>
        <v>12.2</v>
      </c>
      <c r="GF10" s="62">
        <f>+'[1]2015'!M8</f>
        <v>14.534883720930232</v>
      </c>
      <c r="GG10" s="62">
        <v>17.565431231336728</v>
      </c>
      <c r="GH10" s="80">
        <f t="shared" si="6"/>
        <v>12.209302325581397</v>
      </c>
      <c r="GI10" s="80">
        <f t="shared" si="6"/>
        <v>28.950542822677924</v>
      </c>
      <c r="GJ10" s="80">
        <f t="shared" si="6"/>
        <v>19.31464174454829</v>
      </c>
      <c r="GK10" s="80">
        <f t="shared" si="6"/>
        <v>13.367281985996179</v>
      </c>
      <c r="GL10" s="80">
        <f t="shared" si="6"/>
        <v>23.901808785529713</v>
      </c>
      <c r="GM10" s="80">
        <f t="shared" si="6"/>
        <v>23</v>
      </c>
      <c r="GN10" s="80">
        <f t="shared" si="6"/>
        <v>13.689253935660505</v>
      </c>
      <c r="GO10" s="80">
        <f t="shared" si="6"/>
        <v>20.449897750511248</v>
      </c>
      <c r="GP10" s="80">
        <f t="shared" si="6"/>
        <v>16.238159675236805</v>
      </c>
      <c r="GQ10" s="80">
        <f t="shared" si="6"/>
        <v>21.5</v>
      </c>
      <c r="GR10" s="80">
        <f t="shared" si="6"/>
        <v>31.1</v>
      </c>
      <c r="GS10" s="80">
        <f t="shared" si="6"/>
        <v>15.8</v>
      </c>
      <c r="GT10" s="80">
        <f t="shared" si="6"/>
        <v>18.899999999999999</v>
      </c>
      <c r="GU10" s="80">
        <f t="shared" si="6"/>
        <v>13.8</v>
      </c>
      <c r="GV10" s="45">
        <f>+'[1]2014'!N8</f>
        <v>19.100000000000001</v>
      </c>
      <c r="GW10" s="62">
        <f>+'[1]2015'!N8</f>
        <v>12.516469038208168</v>
      </c>
      <c r="GX10" s="62">
        <v>17.49837977965003</v>
      </c>
      <c r="GY10" s="80">
        <f t="shared" si="6"/>
        <v>19.420903954802256</v>
      </c>
      <c r="GZ10" s="80">
        <f t="shared" si="6"/>
        <v>14.460511679644052</v>
      </c>
      <c r="HA10" s="80">
        <f t="shared" si="6"/>
        <v>20.259938837920487</v>
      </c>
      <c r="HB10" s="80">
        <f t="shared" si="6"/>
        <v>16.393442622950822</v>
      </c>
      <c r="HC10" s="80">
        <f t="shared" si="6"/>
        <v>12.147335423197491</v>
      </c>
      <c r="HD10" s="80">
        <f t="shared" si="6"/>
        <v>11</v>
      </c>
      <c r="HE10" s="80">
        <f t="shared" si="6"/>
        <v>19.199346405228759</v>
      </c>
      <c r="HF10" s="80">
        <f t="shared" si="6"/>
        <v>24.44163506110409</v>
      </c>
      <c r="HG10" s="80">
        <f t="shared" ref="HG10:IT10" si="7">+HG8-HG9</f>
        <v>11.206896551724135</v>
      </c>
      <c r="HH10" s="80">
        <f t="shared" si="7"/>
        <v>24.1</v>
      </c>
      <c r="HI10" s="80">
        <f t="shared" si="7"/>
        <v>14.5</v>
      </c>
      <c r="HJ10" s="80">
        <f t="shared" si="7"/>
        <v>16.3</v>
      </c>
      <c r="HK10" s="80">
        <f t="shared" si="7"/>
        <v>15.5</v>
      </c>
      <c r="HL10" s="80">
        <f t="shared" si="7"/>
        <v>12.7</v>
      </c>
      <c r="HM10" s="45">
        <f>+'[1]2014'!O8</f>
        <v>18.299999999999997</v>
      </c>
      <c r="HN10" s="62">
        <f>+'[1]2015'!O8</f>
        <v>10.256410256410259</v>
      </c>
      <c r="HO10" s="62">
        <v>18.840276324052752</v>
      </c>
      <c r="HP10" s="80">
        <f t="shared" si="7"/>
        <v>13.28594860579552</v>
      </c>
      <c r="HQ10" s="80">
        <f t="shared" si="7"/>
        <v>12.905839458301982</v>
      </c>
      <c r="HR10" s="80">
        <f t="shared" si="7"/>
        <v>12.079142982072582</v>
      </c>
      <c r="HS10" s="80">
        <f t="shared" si="7"/>
        <v>10.458007079266331</v>
      </c>
      <c r="HT10" s="80">
        <f t="shared" si="7"/>
        <v>12.155287817938422</v>
      </c>
      <c r="HU10" s="80">
        <f t="shared" si="7"/>
        <v>10</v>
      </c>
      <c r="HV10" s="80">
        <f t="shared" si="7"/>
        <v>12.328626969510946</v>
      </c>
      <c r="HW10" s="80">
        <f t="shared" si="7"/>
        <v>16.725398411613106</v>
      </c>
      <c r="HX10" s="80">
        <f t="shared" si="7"/>
        <v>17.545623648886433</v>
      </c>
      <c r="HY10" s="80">
        <f t="shared" si="7"/>
        <v>19.600000000000001</v>
      </c>
      <c r="HZ10" s="80">
        <f t="shared" si="7"/>
        <v>17</v>
      </c>
      <c r="IA10" s="80">
        <f t="shared" si="7"/>
        <v>19.299999999999997</v>
      </c>
      <c r="IB10" s="80">
        <f t="shared" si="7"/>
        <v>19.799999999999997</v>
      </c>
      <c r="IC10" s="80">
        <f t="shared" si="7"/>
        <v>20.400000000000002</v>
      </c>
      <c r="ID10" s="45">
        <f>+'[1]2014'!P8</f>
        <v>21.299999999999997</v>
      </c>
      <c r="IE10" s="62">
        <f>+'[1]2015'!P8</f>
        <v>21.258246733646676</v>
      </c>
      <c r="IF10" s="62">
        <v>16.296296296296298</v>
      </c>
      <c r="IG10" s="80">
        <f t="shared" si="7"/>
        <v>13.306598614655485</v>
      </c>
      <c r="IH10" s="80">
        <f t="shared" si="7"/>
        <v>16.472093395170315</v>
      </c>
      <c r="II10" s="80">
        <f t="shared" si="7"/>
        <v>16.015566531956292</v>
      </c>
      <c r="IJ10" s="80">
        <f t="shared" si="7"/>
        <v>15.607424071991002</v>
      </c>
      <c r="IK10" s="80">
        <f t="shared" si="7"/>
        <v>16.102022414015202</v>
      </c>
      <c r="IL10" s="80">
        <f t="shared" si="7"/>
        <v>15</v>
      </c>
      <c r="IM10" s="80">
        <f t="shared" si="7"/>
        <v>19.658561821003623</v>
      </c>
      <c r="IN10" s="80">
        <f t="shared" si="7"/>
        <v>22.022838499184338</v>
      </c>
      <c r="IO10" s="80">
        <f t="shared" si="7"/>
        <v>21.427951765420318</v>
      </c>
      <c r="IP10" s="80">
        <f t="shared" si="7"/>
        <v>20.9</v>
      </c>
      <c r="IQ10" s="80">
        <f t="shared" si="7"/>
        <v>20.9</v>
      </c>
      <c r="IR10" s="80">
        <f t="shared" si="7"/>
        <v>19.2</v>
      </c>
      <c r="IS10" s="80">
        <f t="shared" si="7"/>
        <v>24.8</v>
      </c>
      <c r="IT10" s="80">
        <f t="shared" si="7"/>
        <v>23.099999999999998</v>
      </c>
      <c r="IU10" s="49">
        <f>+'[1]2014'!Q8</f>
        <v>23.599999999999998</v>
      </c>
      <c r="IV10" s="72">
        <f>+'[1]2015'!Q8</f>
        <v>25.729206470513311</v>
      </c>
      <c r="IW10" s="72">
        <v>19.14451702236537</v>
      </c>
    </row>
    <row r="11" spans="1:257" ht="15">
      <c r="A11" s="30" t="s">
        <v>29</v>
      </c>
      <c r="B11" s="31" t="s">
        <v>21</v>
      </c>
      <c r="C11" s="32">
        <f t="shared" ref="C11:H11" si="8">+T11+AK11+BB11+BS11+CJ11+DA11+DR11+EI11+EZ11+FQ11+GH11+GY11+HP11+IG11</f>
        <v>12111</v>
      </c>
      <c r="D11" s="32">
        <f t="shared" si="8"/>
        <v>12194</v>
      </c>
      <c r="E11" s="32">
        <f t="shared" si="8"/>
        <v>12683</v>
      </c>
      <c r="F11" s="32">
        <f t="shared" si="8"/>
        <v>13242</v>
      </c>
      <c r="G11" s="32">
        <f t="shared" si="8"/>
        <v>13308</v>
      </c>
      <c r="H11" s="32">
        <f t="shared" si="8"/>
        <v>13968</v>
      </c>
      <c r="I11" s="32">
        <v>14786</v>
      </c>
      <c r="J11" s="32">
        <f>+AA11+AR11+BI11+BZ11+CQ11+DH11+DY11+EP11+FG11+FX11+GO11+HF11+HW11+IN11</f>
        <v>15229</v>
      </c>
      <c r="K11" s="32">
        <v>16108</v>
      </c>
      <c r="L11" s="32">
        <v>17170</v>
      </c>
      <c r="M11" s="33">
        <f>AC11+AS11+BI11+BY11+CO11+DE11+DU11+EK11+FA11+FQ11+GA11+GQ11+HG11+HW11</f>
        <v>13302</v>
      </c>
      <c r="N11" s="33">
        <v>24.3</v>
      </c>
      <c r="O11" s="55">
        <v>17901</v>
      </c>
      <c r="P11" s="34">
        <v>18554</v>
      </c>
      <c r="Q11" s="34">
        <f>+'[1]2014'!R9</f>
        <v>19185</v>
      </c>
      <c r="R11" s="51">
        <v>20018</v>
      </c>
      <c r="S11" s="52">
        <v>20299</v>
      </c>
      <c r="T11" s="36">
        <v>867</v>
      </c>
      <c r="U11" s="36">
        <v>766</v>
      </c>
      <c r="V11" s="36">
        <v>881</v>
      </c>
      <c r="W11" s="36">
        <v>888</v>
      </c>
      <c r="X11" s="36">
        <v>804</v>
      </c>
      <c r="Y11" s="36">
        <v>944</v>
      </c>
      <c r="Z11" s="36">
        <v>958</v>
      </c>
      <c r="AA11" s="36">
        <v>1016</v>
      </c>
      <c r="AB11" s="36">
        <v>1039</v>
      </c>
      <c r="AC11" s="54">
        <v>1114</v>
      </c>
      <c r="AD11" s="37">
        <v>1114</v>
      </c>
      <c r="AE11" s="38">
        <v>1140</v>
      </c>
      <c r="AF11" s="38">
        <v>1112</v>
      </c>
      <c r="AG11" s="38">
        <v>1111</v>
      </c>
      <c r="AH11" s="38">
        <f>+'[1]2014'!D9</f>
        <v>1144</v>
      </c>
      <c r="AI11" s="38">
        <v>1183</v>
      </c>
      <c r="AJ11" s="39">
        <v>1184</v>
      </c>
      <c r="AK11" s="36">
        <v>393</v>
      </c>
      <c r="AL11" s="36">
        <v>397</v>
      </c>
      <c r="AM11" s="36">
        <v>402</v>
      </c>
      <c r="AN11" s="36">
        <v>411</v>
      </c>
      <c r="AO11" s="36">
        <v>393</v>
      </c>
      <c r="AP11" s="36">
        <v>381</v>
      </c>
      <c r="AQ11" s="36">
        <v>370</v>
      </c>
      <c r="AR11" s="36">
        <v>376</v>
      </c>
      <c r="AS11" s="36">
        <v>399</v>
      </c>
      <c r="AT11" s="54">
        <v>386</v>
      </c>
      <c r="AU11" s="37">
        <v>391</v>
      </c>
      <c r="AV11" s="40">
        <v>400</v>
      </c>
      <c r="AW11" s="40">
        <v>398</v>
      </c>
      <c r="AX11" s="40">
        <v>412</v>
      </c>
      <c r="AY11" s="40">
        <f>+'[1]2014'!E9</f>
        <v>428</v>
      </c>
      <c r="AZ11" s="40">
        <f>+'[1]2015'!E9</f>
        <v>432</v>
      </c>
      <c r="BA11" s="41">
        <v>450</v>
      </c>
      <c r="BB11" s="36">
        <v>589</v>
      </c>
      <c r="BC11" s="36">
        <v>613</v>
      </c>
      <c r="BD11" s="36">
        <v>601</v>
      </c>
      <c r="BE11" s="36">
        <v>626</v>
      </c>
      <c r="BF11" s="36">
        <v>579</v>
      </c>
      <c r="BG11" s="36">
        <v>563</v>
      </c>
      <c r="BH11" s="36">
        <v>666</v>
      </c>
      <c r="BI11" s="36">
        <v>694</v>
      </c>
      <c r="BJ11" s="36">
        <v>743</v>
      </c>
      <c r="BK11" s="50" t="s">
        <v>30</v>
      </c>
      <c r="BL11" s="81">
        <v>827</v>
      </c>
      <c r="BM11" s="43">
        <v>817</v>
      </c>
      <c r="BN11" s="44">
        <v>833</v>
      </c>
      <c r="BO11" s="45">
        <v>851</v>
      </c>
      <c r="BP11" s="45">
        <f>+'[1]2014'!F9</f>
        <v>875</v>
      </c>
      <c r="BQ11" s="45">
        <f>+'[1]2015'!F9</f>
        <v>919</v>
      </c>
      <c r="BR11" s="45">
        <v>930</v>
      </c>
      <c r="BS11" s="46">
        <v>426</v>
      </c>
      <c r="BT11" s="46">
        <v>447</v>
      </c>
      <c r="BU11" s="46">
        <v>433</v>
      </c>
      <c r="BV11" s="46">
        <v>444</v>
      </c>
      <c r="BW11" s="46">
        <v>438</v>
      </c>
      <c r="BX11" s="46">
        <v>445</v>
      </c>
      <c r="BY11" s="46">
        <v>454</v>
      </c>
      <c r="BZ11" s="46">
        <v>463</v>
      </c>
      <c r="CA11" s="46">
        <v>467</v>
      </c>
      <c r="CB11" s="47">
        <v>469</v>
      </c>
      <c r="CC11" s="81">
        <v>486</v>
      </c>
      <c r="CD11" s="43">
        <v>496</v>
      </c>
      <c r="CE11" s="44">
        <v>497</v>
      </c>
      <c r="CF11" s="45">
        <v>504</v>
      </c>
      <c r="CG11" s="45">
        <f>+'[1]2014'!G9</f>
        <v>524</v>
      </c>
      <c r="CH11" s="45">
        <f>+'[1]2015'!G9</f>
        <v>534</v>
      </c>
      <c r="CI11" s="45">
        <v>551</v>
      </c>
      <c r="CJ11" s="46">
        <v>687</v>
      </c>
      <c r="CK11" s="46">
        <v>647</v>
      </c>
      <c r="CL11" s="46">
        <v>589</v>
      </c>
      <c r="CM11" s="46">
        <v>577</v>
      </c>
      <c r="CN11" s="46">
        <v>594</v>
      </c>
      <c r="CO11" s="46">
        <v>657</v>
      </c>
      <c r="CP11" s="46">
        <v>654</v>
      </c>
      <c r="CQ11" s="46">
        <v>680</v>
      </c>
      <c r="CR11" s="46">
        <v>683</v>
      </c>
      <c r="CS11" s="47">
        <v>739</v>
      </c>
      <c r="CT11" s="82">
        <v>728</v>
      </c>
      <c r="CU11" s="43">
        <v>790</v>
      </c>
      <c r="CV11" s="44">
        <v>691</v>
      </c>
      <c r="CW11" s="45">
        <v>668</v>
      </c>
      <c r="CX11" s="45">
        <f>+'[1]2014'!H9</f>
        <v>674</v>
      </c>
      <c r="CY11" s="45">
        <f>+'[1]2015'!H9</f>
        <v>702</v>
      </c>
      <c r="CZ11" s="45">
        <v>708</v>
      </c>
      <c r="DA11" s="46">
        <v>483</v>
      </c>
      <c r="DB11" s="46">
        <v>455</v>
      </c>
      <c r="DC11" s="46">
        <v>452</v>
      </c>
      <c r="DD11" s="46">
        <v>439</v>
      </c>
      <c r="DE11" s="46">
        <v>429</v>
      </c>
      <c r="DF11" s="46">
        <v>428</v>
      </c>
      <c r="DG11" s="46">
        <v>433</v>
      </c>
      <c r="DH11" s="46">
        <v>427</v>
      </c>
      <c r="DI11" s="46">
        <v>434</v>
      </c>
      <c r="DJ11" s="47">
        <v>427</v>
      </c>
      <c r="DK11" s="81">
        <v>421</v>
      </c>
      <c r="DL11" s="43">
        <v>455</v>
      </c>
      <c r="DM11" s="44">
        <v>472</v>
      </c>
      <c r="DN11" s="45">
        <v>481</v>
      </c>
      <c r="DO11" s="45">
        <f>+'[1]2014'!I9</f>
        <v>483</v>
      </c>
      <c r="DP11" s="45">
        <f>+'[1]2015'!I9</f>
        <v>494</v>
      </c>
      <c r="DQ11" s="45">
        <v>492</v>
      </c>
      <c r="DR11" s="46">
        <v>510</v>
      </c>
      <c r="DS11" s="46">
        <v>512</v>
      </c>
      <c r="DT11" s="46">
        <v>511</v>
      </c>
      <c r="DU11" s="46">
        <v>542</v>
      </c>
      <c r="DV11" s="46">
        <v>516</v>
      </c>
      <c r="DW11" s="46">
        <v>475</v>
      </c>
      <c r="DX11" s="46">
        <v>532</v>
      </c>
      <c r="DY11" s="46">
        <v>521</v>
      </c>
      <c r="DZ11" s="46">
        <v>445</v>
      </c>
      <c r="EA11" s="46">
        <v>550</v>
      </c>
      <c r="EB11" s="81">
        <v>572</v>
      </c>
      <c r="EC11" s="43">
        <v>584</v>
      </c>
      <c r="ED11" s="44">
        <v>581</v>
      </c>
      <c r="EE11" s="45">
        <v>598</v>
      </c>
      <c r="EF11" s="45">
        <f>+'[1]2014'!J9</f>
        <v>615</v>
      </c>
      <c r="EG11" s="45">
        <f>+'[1]2015'!J9</f>
        <v>651</v>
      </c>
      <c r="EH11" s="45">
        <v>676</v>
      </c>
      <c r="EI11" s="46">
        <v>321</v>
      </c>
      <c r="EJ11" s="46">
        <v>345</v>
      </c>
      <c r="EK11" s="46">
        <v>340</v>
      </c>
      <c r="EL11" s="46">
        <v>342</v>
      </c>
      <c r="EM11" s="46">
        <v>345</v>
      </c>
      <c r="EN11" s="46">
        <v>355</v>
      </c>
      <c r="EO11" s="46">
        <v>356</v>
      </c>
      <c r="EP11" s="46">
        <v>335</v>
      </c>
      <c r="EQ11" s="46">
        <v>372</v>
      </c>
      <c r="ER11" s="47">
        <v>366</v>
      </c>
      <c r="ES11" s="81">
        <v>374</v>
      </c>
      <c r="ET11" s="43">
        <v>371</v>
      </c>
      <c r="EU11" s="44">
        <v>363</v>
      </c>
      <c r="EV11" s="45">
        <v>387</v>
      </c>
      <c r="EW11" s="45">
        <f>+'[1]2014'!K9</f>
        <v>407</v>
      </c>
      <c r="EX11" s="45">
        <f>+'[1]2015'!K9</f>
        <v>436</v>
      </c>
      <c r="EY11" s="45">
        <v>461</v>
      </c>
      <c r="EZ11" s="46">
        <v>410</v>
      </c>
      <c r="FA11" s="46">
        <v>428</v>
      </c>
      <c r="FB11" s="46">
        <v>417</v>
      </c>
      <c r="FC11" s="46">
        <v>423</v>
      </c>
      <c r="FD11" s="46">
        <v>413</v>
      </c>
      <c r="FE11" s="46">
        <v>408</v>
      </c>
      <c r="FF11" s="46">
        <v>416</v>
      </c>
      <c r="FG11" s="46">
        <v>433</v>
      </c>
      <c r="FH11" s="46">
        <v>439</v>
      </c>
      <c r="FI11" s="47">
        <v>490</v>
      </c>
      <c r="FJ11" s="81">
        <v>473</v>
      </c>
      <c r="FK11" s="43">
        <v>491</v>
      </c>
      <c r="FL11" s="44">
        <v>472</v>
      </c>
      <c r="FM11" s="45">
        <v>472</v>
      </c>
      <c r="FN11" s="45">
        <f>+'[1]2014'!L9</f>
        <v>484</v>
      </c>
      <c r="FO11" s="45">
        <f>+'[1]2015'!L9</f>
        <v>493</v>
      </c>
      <c r="FP11" s="45">
        <v>502</v>
      </c>
      <c r="FQ11" s="47">
        <v>770</v>
      </c>
      <c r="FR11" s="47">
        <v>765</v>
      </c>
      <c r="FS11" s="47">
        <v>764</v>
      </c>
      <c r="FT11" s="47">
        <v>778</v>
      </c>
      <c r="FU11" s="47">
        <v>785</v>
      </c>
      <c r="FV11" s="47">
        <v>783</v>
      </c>
      <c r="FW11" s="47">
        <v>807</v>
      </c>
      <c r="FX11" s="47">
        <v>846</v>
      </c>
      <c r="FY11" s="47">
        <v>862</v>
      </c>
      <c r="FZ11" s="47">
        <v>871</v>
      </c>
      <c r="GA11" s="81">
        <v>917</v>
      </c>
      <c r="GB11" s="43">
        <v>976</v>
      </c>
      <c r="GC11" s="44">
        <v>908</v>
      </c>
      <c r="GD11" s="45">
        <v>908</v>
      </c>
      <c r="GE11" s="45">
        <f>+'[1]2014'!M9</f>
        <v>903</v>
      </c>
      <c r="GF11" s="45">
        <f>+'[1]2015'!M9</f>
        <v>884</v>
      </c>
      <c r="GG11" s="45">
        <v>932</v>
      </c>
      <c r="GH11" s="46">
        <v>413</v>
      </c>
      <c r="GI11" s="46">
        <v>386</v>
      </c>
      <c r="GJ11" s="46">
        <v>378</v>
      </c>
      <c r="GK11" s="46">
        <v>386</v>
      </c>
      <c r="GL11" s="46">
        <v>375</v>
      </c>
      <c r="GM11" s="46">
        <v>380</v>
      </c>
      <c r="GN11" s="46">
        <v>392</v>
      </c>
      <c r="GO11" s="46">
        <v>404</v>
      </c>
      <c r="GP11" s="46">
        <v>413</v>
      </c>
      <c r="GQ11" s="83">
        <v>437</v>
      </c>
      <c r="GR11" s="81">
        <v>442</v>
      </c>
      <c r="GS11" s="43">
        <v>452</v>
      </c>
      <c r="GT11" s="44">
        <v>458</v>
      </c>
      <c r="GU11" s="45">
        <v>460</v>
      </c>
      <c r="GV11" s="45">
        <f>+'[1]2014'!N9</f>
        <v>468</v>
      </c>
      <c r="GW11" s="45">
        <f>+'[1]2015'!N9</f>
        <v>480</v>
      </c>
      <c r="GX11" s="45">
        <v>486</v>
      </c>
      <c r="GY11" s="46">
        <v>623</v>
      </c>
      <c r="GZ11" s="46">
        <v>672</v>
      </c>
      <c r="HA11" s="46">
        <v>660</v>
      </c>
      <c r="HB11" s="46">
        <v>683</v>
      </c>
      <c r="HC11" s="46">
        <v>661</v>
      </c>
      <c r="HD11" s="46">
        <v>684</v>
      </c>
      <c r="HE11" s="46">
        <v>674</v>
      </c>
      <c r="HF11" s="46">
        <v>659</v>
      </c>
      <c r="HG11" s="46">
        <v>656</v>
      </c>
      <c r="HH11" s="84">
        <v>688</v>
      </c>
      <c r="HI11" s="81">
        <v>739</v>
      </c>
      <c r="HJ11" s="43">
        <v>739</v>
      </c>
      <c r="HK11" s="44">
        <v>696</v>
      </c>
      <c r="HL11" s="45">
        <v>674</v>
      </c>
      <c r="HM11" s="45">
        <f>+'[1]2014'!O9</f>
        <v>708</v>
      </c>
      <c r="HN11" s="45">
        <f>+'[1]2015'!O9</f>
        <v>765</v>
      </c>
      <c r="HO11" s="45">
        <v>785</v>
      </c>
      <c r="HP11" s="46">
        <v>4311</v>
      </c>
      <c r="HQ11" s="46">
        <v>4202</v>
      </c>
      <c r="HR11" s="46">
        <v>4552</v>
      </c>
      <c r="HS11" s="46">
        <v>4851</v>
      </c>
      <c r="HT11" s="46">
        <v>4908</v>
      </c>
      <c r="HU11" s="46">
        <v>5121</v>
      </c>
      <c r="HV11" s="46">
        <v>5418</v>
      </c>
      <c r="HW11" s="46">
        <v>5465</v>
      </c>
      <c r="HX11" s="46">
        <v>5842</v>
      </c>
      <c r="HY11" s="47">
        <v>6008</v>
      </c>
      <c r="HZ11" s="81">
        <v>6229</v>
      </c>
      <c r="IA11" s="43">
        <v>6513</v>
      </c>
      <c r="IB11" s="44">
        <v>6251</v>
      </c>
      <c r="IC11" s="45">
        <v>6529</v>
      </c>
      <c r="ID11" s="45">
        <f>+'[1]2014'!P9</f>
        <v>6751</v>
      </c>
      <c r="IE11" s="45">
        <f>+'[1]2015'!P9</f>
        <v>7087</v>
      </c>
      <c r="IF11" s="45">
        <v>7195</v>
      </c>
      <c r="IG11" s="46">
        <v>1308</v>
      </c>
      <c r="IH11" s="46">
        <v>1559</v>
      </c>
      <c r="II11" s="46">
        <v>1703</v>
      </c>
      <c r="IJ11" s="46">
        <v>1852</v>
      </c>
      <c r="IK11" s="46">
        <v>2068</v>
      </c>
      <c r="IL11" s="46">
        <v>2344</v>
      </c>
      <c r="IM11" s="46">
        <v>2656</v>
      </c>
      <c r="IN11" s="46">
        <v>2910</v>
      </c>
      <c r="IO11" s="46">
        <v>3314</v>
      </c>
      <c r="IP11" s="47">
        <v>3864</v>
      </c>
      <c r="IQ11" s="81">
        <v>4083</v>
      </c>
      <c r="IR11" s="43">
        <v>4173</v>
      </c>
      <c r="IS11" s="44">
        <v>4169</v>
      </c>
      <c r="IT11" s="45">
        <v>4499</v>
      </c>
      <c r="IU11" s="49">
        <f>+'[1]2014'!Q9</f>
        <v>4721</v>
      </c>
      <c r="IV11" s="49">
        <f>+'[1]2015'!Q9</f>
        <v>4958</v>
      </c>
      <c r="IW11" s="49">
        <v>4947</v>
      </c>
    </row>
    <row r="12" spans="1:257" ht="15">
      <c r="A12" s="85" t="s">
        <v>31</v>
      </c>
      <c r="B12" s="86"/>
      <c r="C12" s="87"/>
      <c r="D12" s="87"/>
      <c r="E12" s="87"/>
      <c r="F12" s="87"/>
      <c r="G12" s="87"/>
      <c r="H12" s="87"/>
      <c r="I12" s="87"/>
      <c r="J12" s="87"/>
      <c r="K12" s="87"/>
      <c r="L12" s="87"/>
      <c r="M12" s="33">
        <v>2024</v>
      </c>
      <c r="N12" s="1"/>
      <c r="O12" s="88">
        <v>1486</v>
      </c>
      <c r="P12" s="34">
        <v>1303</v>
      </c>
      <c r="Q12" s="34">
        <f>+'[1]2014'!R10</f>
        <v>1079</v>
      </c>
      <c r="R12" s="34" t="s">
        <v>32</v>
      </c>
      <c r="S12" s="35" t="s">
        <v>32</v>
      </c>
      <c r="T12" s="87"/>
      <c r="U12" s="87"/>
      <c r="V12" s="87"/>
      <c r="W12" s="87"/>
      <c r="X12" s="87"/>
      <c r="Y12" s="87"/>
      <c r="Z12" s="87"/>
      <c r="AA12" s="87"/>
      <c r="AB12" s="87"/>
      <c r="AC12" s="1"/>
      <c r="AD12" s="1"/>
      <c r="AE12" s="87"/>
      <c r="AF12" s="38">
        <v>69</v>
      </c>
      <c r="AG12" s="38">
        <v>68</v>
      </c>
      <c r="AH12" s="89">
        <f>+'[1]2014'!D10</f>
        <v>33</v>
      </c>
      <c r="AI12" s="40" t="s">
        <v>32</v>
      </c>
      <c r="AJ12" s="90" t="s">
        <v>32</v>
      </c>
      <c r="AK12" s="87"/>
      <c r="AL12" s="87"/>
      <c r="AM12" s="87"/>
      <c r="AN12" s="87"/>
      <c r="AO12" s="87"/>
      <c r="AP12" s="87"/>
      <c r="AQ12" s="87"/>
      <c r="AR12" s="87"/>
      <c r="AS12" s="87"/>
      <c r="AT12" s="1"/>
      <c r="AU12" s="1"/>
      <c r="AV12" s="87"/>
      <c r="AW12" s="40">
        <v>43</v>
      </c>
      <c r="AX12" s="40">
        <v>31</v>
      </c>
      <c r="AY12" s="91">
        <f>+'[1]2014'!E10</f>
        <v>29</v>
      </c>
      <c r="AZ12" s="40" t="str">
        <f>+'[1]2015'!E10</f>
        <v>-</v>
      </c>
      <c r="BA12" s="41" t="s">
        <v>32</v>
      </c>
      <c r="BB12" s="87"/>
      <c r="BC12" s="87"/>
      <c r="BD12" s="87"/>
      <c r="BE12" s="87"/>
      <c r="BF12" s="87"/>
      <c r="BG12" s="87"/>
      <c r="BH12" s="87"/>
      <c r="BI12" s="87"/>
      <c r="BJ12" s="87"/>
      <c r="BK12" s="92" t="s">
        <v>33</v>
      </c>
      <c r="BL12" s="81"/>
      <c r="BM12" s="43"/>
      <c r="BN12" s="93">
        <v>89</v>
      </c>
      <c r="BO12" s="94">
        <v>90</v>
      </c>
      <c r="BP12" s="45">
        <f>+'[1]2014'!F10</f>
        <v>79</v>
      </c>
      <c r="BQ12" s="95" t="str">
        <f>+'[1]2015'!F10</f>
        <v>-</v>
      </c>
      <c r="BR12" s="95" t="s">
        <v>32</v>
      </c>
      <c r="BS12" s="46"/>
      <c r="BT12" s="46"/>
      <c r="BU12" s="46"/>
      <c r="BV12" s="46"/>
      <c r="BW12" s="46"/>
      <c r="BX12" s="46"/>
      <c r="BY12" s="46"/>
      <c r="BZ12" s="46"/>
      <c r="CA12" s="46"/>
      <c r="CB12" s="47"/>
      <c r="CC12" s="81"/>
      <c r="CD12" s="43"/>
      <c r="CE12" s="93">
        <v>13</v>
      </c>
      <c r="CF12" s="94">
        <v>21</v>
      </c>
      <c r="CG12" s="45">
        <f>+'[1]2014'!G10</f>
        <v>16</v>
      </c>
      <c r="CH12" s="95" t="str">
        <f>+'[1]2015'!G10</f>
        <v>-</v>
      </c>
      <c r="CI12" s="95" t="s">
        <v>32</v>
      </c>
      <c r="CJ12" s="46"/>
      <c r="CK12" s="46"/>
      <c r="CL12" s="46"/>
      <c r="CM12" s="46"/>
      <c r="CN12" s="46"/>
      <c r="CO12" s="46"/>
      <c r="CP12" s="46"/>
      <c r="CQ12" s="46"/>
      <c r="CR12" s="46"/>
      <c r="CS12" s="47"/>
      <c r="CT12" s="82"/>
      <c r="CU12" s="43"/>
      <c r="CV12" s="93">
        <v>133</v>
      </c>
      <c r="CW12" s="94">
        <v>96</v>
      </c>
      <c r="CX12" s="45">
        <f>+'[1]2014'!H10</f>
        <v>56</v>
      </c>
      <c r="CY12" s="95" t="str">
        <f>+'[1]2015'!H10</f>
        <v>-</v>
      </c>
      <c r="CZ12" s="95" t="s">
        <v>32</v>
      </c>
      <c r="DA12" s="46"/>
      <c r="DB12" s="46"/>
      <c r="DC12" s="46"/>
      <c r="DD12" s="46"/>
      <c r="DE12" s="46"/>
      <c r="DF12" s="46"/>
      <c r="DG12" s="46"/>
      <c r="DH12" s="46"/>
      <c r="DI12" s="46"/>
      <c r="DJ12" s="47"/>
      <c r="DK12" s="81"/>
      <c r="DL12" s="43"/>
      <c r="DM12" s="93">
        <v>74</v>
      </c>
      <c r="DN12" s="94">
        <v>64</v>
      </c>
      <c r="DO12" s="45">
        <f>+'[1]2014'!I10</f>
        <v>32</v>
      </c>
      <c r="DP12" s="95" t="str">
        <f>+'[1]2015'!I10</f>
        <v>-</v>
      </c>
      <c r="DQ12" s="95" t="s">
        <v>32</v>
      </c>
      <c r="DR12" s="46"/>
      <c r="DS12" s="46"/>
      <c r="DT12" s="46"/>
      <c r="DU12" s="46"/>
      <c r="DV12" s="46"/>
      <c r="DW12" s="46"/>
      <c r="DX12" s="46"/>
      <c r="DY12" s="46"/>
      <c r="DZ12" s="46"/>
      <c r="EA12" s="46"/>
      <c r="EB12" s="81"/>
      <c r="EC12" s="43"/>
      <c r="ED12" s="93">
        <v>21</v>
      </c>
      <c r="EE12" s="94">
        <v>12</v>
      </c>
      <c r="EF12" s="45">
        <f>+'[1]2014'!J10</f>
        <v>0</v>
      </c>
      <c r="EG12" s="95" t="str">
        <f>+'[1]2015'!J10</f>
        <v>-</v>
      </c>
      <c r="EH12" s="95" t="s">
        <v>32</v>
      </c>
      <c r="EI12" s="46"/>
      <c r="EJ12" s="46"/>
      <c r="EK12" s="46"/>
      <c r="EL12" s="46"/>
      <c r="EM12" s="46"/>
      <c r="EN12" s="46"/>
      <c r="EO12" s="46"/>
      <c r="EP12" s="46"/>
      <c r="EQ12" s="46"/>
      <c r="ER12" s="47"/>
      <c r="ES12" s="81"/>
      <c r="ET12" s="43"/>
      <c r="EU12" s="93">
        <v>32</v>
      </c>
      <c r="EV12" s="94">
        <v>18</v>
      </c>
      <c r="EW12" s="45">
        <f>+'[1]2014'!K10</f>
        <v>20</v>
      </c>
      <c r="EX12" s="95" t="str">
        <f>+'[1]2015'!K10</f>
        <v>-</v>
      </c>
      <c r="EY12" s="95" t="s">
        <v>32</v>
      </c>
      <c r="EZ12" s="46"/>
      <c r="FA12" s="46"/>
      <c r="FB12" s="46"/>
      <c r="FC12" s="46"/>
      <c r="FD12" s="46"/>
      <c r="FE12" s="46"/>
      <c r="FF12" s="46"/>
      <c r="FG12" s="46"/>
      <c r="FH12" s="46"/>
      <c r="FI12" s="47"/>
      <c r="FJ12" s="81"/>
      <c r="FK12" s="43"/>
      <c r="FL12" s="93">
        <v>6</v>
      </c>
      <c r="FM12" s="94">
        <v>5</v>
      </c>
      <c r="FN12" s="45">
        <f>+'[1]2014'!L10</f>
        <v>8</v>
      </c>
      <c r="FO12" s="95" t="str">
        <f>+'[1]2015'!L10</f>
        <v>-</v>
      </c>
      <c r="FP12" s="95" t="s">
        <v>32</v>
      </c>
      <c r="FQ12" s="47"/>
      <c r="FR12" s="47"/>
      <c r="FS12" s="47"/>
      <c r="FT12" s="47"/>
      <c r="FU12" s="47"/>
      <c r="FV12" s="47"/>
      <c r="FW12" s="47"/>
      <c r="FX12" s="47"/>
      <c r="FY12" s="47"/>
      <c r="FZ12" s="47"/>
      <c r="GA12" s="81"/>
      <c r="GB12" s="43"/>
      <c r="GC12" s="93">
        <v>71</v>
      </c>
      <c r="GD12" s="94">
        <v>76</v>
      </c>
      <c r="GE12" s="45">
        <f>+'[1]2014'!M10</f>
        <v>56</v>
      </c>
      <c r="GF12" s="95" t="str">
        <f>+'[1]2015'!M10</f>
        <v>-</v>
      </c>
      <c r="GG12" s="95" t="s">
        <v>32</v>
      </c>
      <c r="GH12" s="46"/>
      <c r="GI12" s="46"/>
      <c r="GJ12" s="46"/>
      <c r="GK12" s="46"/>
      <c r="GL12" s="46"/>
      <c r="GM12" s="46"/>
      <c r="GN12" s="46"/>
      <c r="GO12" s="46"/>
      <c r="GP12" s="46"/>
      <c r="GQ12" s="83"/>
      <c r="GR12" s="81"/>
      <c r="GS12" s="43"/>
      <c r="GT12" s="93">
        <v>56</v>
      </c>
      <c r="GU12" s="94">
        <v>38</v>
      </c>
      <c r="GV12" s="45">
        <f>+'[1]2014'!N10</f>
        <v>33</v>
      </c>
      <c r="GW12" s="95" t="str">
        <f>+'[1]2015'!N10</f>
        <v>-</v>
      </c>
      <c r="GX12" s="95" t="s">
        <v>32</v>
      </c>
      <c r="GY12" s="46"/>
      <c r="GZ12" s="46"/>
      <c r="HA12" s="46"/>
      <c r="HB12" s="46"/>
      <c r="HC12" s="46"/>
      <c r="HD12" s="46"/>
      <c r="HE12" s="46"/>
      <c r="HF12" s="46"/>
      <c r="HG12" s="46"/>
      <c r="HH12" s="84"/>
      <c r="HI12" s="81"/>
      <c r="HJ12" s="43"/>
      <c r="HK12" s="93">
        <v>30</v>
      </c>
      <c r="HL12" s="94">
        <v>23</v>
      </c>
      <c r="HM12" s="45">
        <f>+'[1]2014'!O10</f>
        <v>27</v>
      </c>
      <c r="HN12" s="95" t="str">
        <f>+'[1]2015'!O10</f>
        <v>-</v>
      </c>
      <c r="HO12" s="95" t="s">
        <v>32</v>
      </c>
      <c r="HP12" s="46"/>
      <c r="HQ12" s="46"/>
      <c r="HR12" s="46"/>
      <c r="HS12" s="46"/>
      <c r="HT12" s="46"/>
      <c r="HU12" s="46"/>
      <c r="HV12" s="46"/>
      <c r="HW12" s="46"/>
      <c r="HX12" s="46"/>
      <c r="HY12" s="47"/>
      <c r="HZ12" s="81"/>
      <c r="IA12" s="43"/>
      <c r="IB12" s="93">
        <v>661</v>
      </c>
      <c r="IC12" s="94">
        <v>599</v>
      </c>
      <c r="ID12" s="45">
        <f>+'[1]2014'!P10</f>
        <v>487</v>
      </c>
      <c r="IE12" s="95" t="str">
        <f>+'[1]2015'!P10</f>
        <v>-</v>
      </c>
      <c r="IF12" s="95" t="s">
        <v>32</v>
      </c>
      <c r="IG12" s="46"/>
      <c r="IH12" s="46"/>
      <c r="II12" s="46"/>
      <c r="IJ12" s="46"/>
      <c r="IK12" s="46"/>
      <c r="IL12" s="46"/>
      <c r="IM12" s="46"/>
      <c r="IN12" s="46"/>
      <c r="IO12" s="46"/>
      <c r="IP12" s="47"/>
      <c r="IQ12" s="81"/>
      <c r="IR12" s="43"/>
      <c r="IS12" s="93">
        <v>188</v>
      </c>
      <c r="IT12" s="94">
        <v>162</v>
      </c>
      <c r="IU12" s="49">
        <f>+'[1]2014'!Q10</f>
        <v>203</v>
      </c>
      <c r="IV12" s="96" t="str">
        <f>+'[1]2015'!Q10</f>
        <v>-</v>
      </c>
      <c r="IW12" s="96" t="s">
        <v>32</v>
      </c>
    </row>
    <row r="13" spans="1:257" ht="14.25">
      <c r="A13" s="85" t="s">
        <v>34</v>
      </c>
      <c r="B13" s="86"/>
      <c r="C13" s="32">
        <f t="shared" ref="C13:P13" si="9">+C12/C11*100</f>
        <v>0</v>
      </c>
      <c r="D13" s="32">
        <f t="shared" si="9"/>
        <v>0</v>
      </c>
      <c r="E13" s="32">
        <f t="shared" si="9"/>
        <v>0</v>
      </c>
      <c r="F13" s="32">
        <f t="shared" si="9"/>
        <v>0</v>
      </c>
      <c r="G13" s="32">
        <f t="shared" si="9"/>
        <v>0</v>
      </c>
      <c r="H13" s="32">
        <f t="shared" si="9"/>
        <v>0</v>
      </c>
      <c r="I13" s="32">
        <f t="shared" si="9"/>
        <v>0</v>
      </c>
      <c r="J13" s="32">
        <f t="shared" si="9"/>
        <v>0</v>
      </c>
      <c r="K13" s="32">
        <f t="shared" si="9"/>
        <v>0</v>
      </c>
      <c r="L13" s="32">
        <f t="shared" si="9"/>
        <v>0</v>
      </c>
      <c r="M13" s="32">
        <f t="shared" si="9"/>
        <v>15.215757029018192</v>
      </c>
      <c r="N13" s="32">
        <f t="shared" si="9"/>
        <v>0</v>
      </c>
      <c r="O13" s="32">
        <f t="shared" si="9"/>
        <v>8.3012122227808494</v>
      </c>
      <c r="P13" s="32">
        <f t="shared" si="9"/>
        <v>7.0227444216880457</v>
      </c>
      <c r="Q13" s="34">
        <f>+'[1]2014'!R11</f>
        <v>5.6241855616366951</v>
      </c>
      <c r="R13" s="34" t="s">
        <v>32</v>
      </c>
      <c r="S13" s="35" t="s">
        <v>32</v>
      </c>
      <c r="T13" s="32">
        <f t="shared" ref="T13:AG13" si="10">+T12/T11*100</f>
        <v>0</v>
      </c>
      <c r="U13" s="32">
        <f t="shared" si="10"/>
        <v>0</v>
      </c>
      <c r="V13" s="32">
        <f t="shared" si="10"/>
        <v>0</v>
      </c>
      <c r="W13" s="32">
        <f t="shared" si="10"/>
        <v>0</v>
      </c>
      <c r="X13" s="32">
        <f t="shared" si="10"/>
        <v>0</v>
      </c>
      <c r="Y13" s="32">
        <f t="shared" si="10"/>
        <v>0</v>
      </c>
      <c r="Z13" s="32">
        <f t="shared" si="10"/>
        <v>0</v>
      </c>
      <c r="AA13" s="32">
        <f t="shared" si="10"/>
        <v>0</v>
      </c>
      <c r="AB13" s="32">
        <f t="shared" si="10"/>
        <v>0</v>
      </c>
      <c r="AC13" s="32">
        <f t="shared" si="10"/>
        <v>0</v>
      </c>
      <c r="AD13" s="32">
        <f t="shared" si="10"/>
        <v>0</v>
      </c>
      <c r="AE13" s="32">
        <f t="shared" si="10"/>
        <v>0</v>
      </c>
      <c r="AF13" s="32">
        <f t="shared" si="10"/>
        <v>6.2050359712230216</v>
      </c>
      <c r="AG13" s="32">
        <f t="shared" si="10"/>
        <v>6.1206120612061206</v>
      </c>
      <c r="AH13" s="38">
        <f>+'[1]2014'!D11</f>
        <v>2.8846153846153846</v>
      </c>
      <c r="AI13" s="40" t="s">
        <v>32</v>
      </c>
      <c r="AJ13" s="90" t="s">
        <v>32</v>
      </c>
      <c r="AK13" s="32">
        <f t="shared" ref="AK13:AV13" si="11">+AK12/AK11*100</f>
        <v>0</v>
      </c>
      <c r="AL13" s="32">
        <f t="shared" si="11"/>
        <v>0</v>
      </c>
      <c r="AM13" s="32">
        <f t="shared" si="11"/>
        <v>0</v>
      </c>
      <c r="AN13" s="32">
        <f t="shared" si="11"/>
        <v>0</v>
      </c>
      <c r="AO13" s="32">
        <f t="shared" si="11"/>
        <v>0</v>
      </c>
      <c r="AP13" s="32">
        <f t="shared" si="11"/>
        <v>0</v>
      </c>
      <c r="AQ13" s="32">
        <f t="shared" si="11"/>
        <v>0</v>
      </c>
      <c r="AR13" s="32">
        <f t="shared" si="11"/>
        <v>0</v>
      </c>
      <c r="AS13" s="32">
        <f t="shared" si="11"/>
        <v>0</v>
      </c>
      <c r="AT13" s="32">
        <f t="shared" si="11"/>
        <v>0</v>
      </c>
      <c r="AU13" s="32">
        <f t="shared" si="11"/>
        <v>0</v>
      </c>
      <c r="AV13" s="32">
        <f t="shared" si="11"/>
        <v>0</v>
      </c>
      <c r="AW13" s="40">
        <v>10.8040201005025</v>
      </c>
      <c r="AX13" s="40">
        <v>7.5242718446601904</v>
      </c>
      <c r="AY13" s="40">
        <f>+'[1]2014'!E11</f>
        <v>6.7757009345794383</v>
      </c>
      <c r="AZ13" s="40" t="str">
        <f>+'[1]2015'!E11</f>
        <v>-</v>
      </c>
      <c r="BA13" s="41" t="s">
        <v>32</v>
      </c>
      <c r="BB13" s="40">
        <f t="shared" ref="BB13:BJ13" si="12">+BB12/BB11*100</f>
        <v>0</v>
      </c>
      <c r="BC13" s="40">
        <f t="shared" si="12"/>
        <v>0</v>
      </c>
      <c r="BD13" s="40">
        <f t="shared" si="12"/>
        <v>0</v>
      </c>
      <c r="BE13" s="40">
        <f t="shared" si="12"/>
        <v>0</v>
      </c>
      <c r="BF13" s="40">
        <f t="shared" si="12"/>
        <v>0</v>
      </c>
      <c r="BG13" s="40">
        <f t="shared" si="12"/>
        <v>0</v>
      </c>
      <c r="BH13" s="40">
        <f t="shared" si="12"/>
        <v>0</v>
      </c>
      <c r="BI13" s="40">
        <f t="shared" si="12"/>
        <v>0</v>
      </c>
      <c r="BJ13" s="40">
        <f t="shared" si="12"/>
        <v>0</v>
      </c>
      <c r="BK13" s="38" t="e">
        <f>+BK12/BK11*100=+BL12/BL11*100 =+BM12/BM11*100 =+BN12/BN11*100 =+BO12/BO11*100 =+'[1]2014'!F11 =+'[1]2015'!F11 =+BS12/BS11*100 =+BT12/BT11*100 =+BU12/BU11*100 =+BV12/BV11*100 =+BW12/BW11*100 =+BX12/BX11*100 =+BY12/BY11*100 =+BZ12/BZ11*100 =+BL12/BL11*100 =+BM12/BM11*100 =+BN12/BN11*100 =+BO12/BO11*100 =+'[1]2014'!F11 =+'[1]2015'!F11 =+BS12/BS11*100 =+BT12/BT11*100 =+BU12/BU11*100 =+BV12/BV11*100 =+BW12/BW11*100 =+BX12/BX11*100 =+BY12/BY11*100 =+BZ12/BZ11*100 =+CA12/CA11*100 =+CB12/CB11*100 =+CC12/CC11*100 =+CD12/CD11*100 =+CE12/CE11*100 =+CF12/CF11*100 =+'[1]2014'!G11 =+'[1]2015'!G11 =+CJ12/CJ11*100 =+CK12/CK11*100 =+CL12/CL11*100 =+CM12/CM11*100 =+CN12/CN11*100 =+CO12/CO11*100 =+CP12/CP11*100 =+CQ12/CQ11*100 =+CR12/CR11*100 =+CS12/CS11*100 =+CT12/CT11*100 =+CU12/CU11*100 =+CV12/CV11*100 =+CW12/CW11*100 =+'[1]2014'!H11 =+'[1]2015'!H11 =+DA12/DA11*100 =+DB12/DB11*100 =+DC12/DC11*100 =+DD12/DD11*100 =+DE12/DE11*100 =+DF12/DF11*100 =+DG12/DG11*100 =+DH12/DH11*100 =+DI12/DI11*100 =+DJ12/DJ11*100 =+DK12/DK11*100 =+DL12/DL11*100 =+DM12/DM11*100 =+DN12/DN11*100 =+'[1]2014'!I11 =+'[1]2015'!I11 =+DR12/DR11*100 =+DS12/DS11*100 =+DT12/DT11*100 =+DU12/DU11*100 =+DV12/DV11*100 =+DW12/DW11*100 =+DX12/DX11*100 =+DY12/DY11*100 =+DZ12/DZ11*100 =+EA12/EA11*100 =+EB12/EB11*100 =+EC12/EC11*100 =+ED12/ED11*100 =+EE12/EE11*100 =+'[1]2014'!J11 =+'[1]2015'!J11 =+EI12/EI11*100 =+EJ12/EJ11*100 =+EK12/EK11*100 =+EL12/EL11*100 =+EM12/EM11*100 =+EN12/EN11*100 =+EO12/EO11*100 =+EP12/EP11*100 =+EQ12/EQ11*100 =+ER12/ER11*100 =+ES12/ES11*100 =+ET12/ET11*100 =+EU12/EU11*100 =+EV12/EV11*100 =+'[1]2014'!K11 =+'[1]2015'!K11 =+EZ12/EZ11*100 =+FA12/FA11*100 =+FB12/FB11*100 =+FC12/FC11*100 =+FD12/FD11*100 =+FE12/FE11*100 =+FF12/FF11*100 =+FG12/FG11*100 =+FH12/FH11*100 =+FI12/FI11*100 =+FJ12/FJ11*100 =+FK12/FK11*100 =+FL12/FL11*100 =+FM12/FM11*100 =+'[1]2014'!L11 =+'[1]2015'!L11 =+FQ12/FQ11*100 =+FR12/FR11*100 =+FS12/FS11*100 =+FT12/FT11*100 =+FU12/FU11*100 =+FV12/FV11*100 =+FW12/FW11*100 =+FX12/FX11*100 =+FY12/FY11*100 =+FZ12/FZ11*100 =+GA12/GA11*100 =+GB12/GB11*100 =+GC12/GC11*100 =+GD12/GD11*100 =+'[1]2014'!M11 =+'[1]2015'!M11 =+GH12/GH11*100 =+GI12/GI11*100 =+GJ12/GJ11*100 =+GK12/GK11*100 =+GL12/GL11*100 =+GM12/GM11*100 =+GN12/GN11*100 =+GO12/GO11*100 =+GP12/GP11*100 =+GQ12/GQ11*100 =+GR12/GR11*100 =+GS12/GS11*100 =+GT12/GT11*100 =+GU12/GU11*100 =+'[1]2014'!N11 =+'[1]2015'!N11 =+GY12/GY11*100 =+GZ12/GZ11*100 =+HA12/HA11*100 =+HB12/HB11*100 =+HC12/HC11*100 =+HD12/HD11*100 =+HE12/HE11*100 =+HF12/HF11*100 =+HG12/HG11*100 =+HH12/HH11*100 =+HI12/HI11*100 =+HJ12/HJ11*100 =+HK12/HK11*100 =+HL12/HL11*100 =+'[1]2014'!O11 =+'[1]2015'!O11 =+HP12/HP11*100 =+HQ12/HQ11*100 =+HR12/HR11*100 =+HS12/HS11*100 =+HT12/HT11*100 =+HU12/HU11*100 =+HV12/HV11*100 =+HW12/HW11*100 =+HX12/HX11*100 =+HY12/HY11*100 =+HZ12/HZ11*100 =+IA12/IA11*100 =+IB12/IB11*100 =+IC12/IC11*100 =+'[1]2014'!P11 =+'[1]2015'!P11 =+IG12/IG11*100 =+IH12/IH11*100 =+II12/II11*100 =+IJ12/IJ11*100 =+IK12/IK11*100 =+IL12/IL11*100 =+IM12/IM11*100 =+IN12/IN11*100 =+IO12/IO11*100 =+IP12/IP11*100 =+IQ12/IQ11*100 =+IR12/IR11*100 =+IS12/IS11*100 =+IT12/IT11*100 =+'[1]2014'!Q11 =+'[1]2015'!Q11</f>
        <v>#VALUE!</v>
      </c>
      <c r="BL13" s="97">
        <f t="shared" ref="BL13:BO13" si="13">+BL12/BL11*100</f>
        <v>0</v>
      </c>
      <c r="BM13" s="97">
        <f t="shared" si="13"/>
        <v>0</v>
      </c>
      <c r="BN13" s="97">
        <f t="shared" si="13"/>
        <v>10.684273709483794</v>
      </c>
      <c r="BO13" s="97">
        <f t="shared" si="13"/>
        <v>10.575793184488838</v>
      </c>
      <c r="BP13" s="62">
        <f>+'[1]2014'!F11</f>
        <v>9.0285714285714285</v>
      </c>
      <c r="BQ13" s="95" t="str">
        <f>+'[1]2015'!F11</f>
        <v>-</v>
      </c>
      <c r="BR13" s="95" t="s">
        <v>32</v>
      </c>
      <c r="BS13" s="97">
        <f t="shared" ref="BS13:CF13" si="14">+BS12/BS11*100</f>
        <v>0</v>
      </c>
      <c r="BT13" s="97">
        <f t="shared" si="14"/>
        <v>0</v>
      </c>
      <c r="BU13" s="97">
        <f t="shared" si="14"/>
        <v>0</v>
      </c>
      <c r="BV13" s="97">
        <f t="shared" si="14"/>
        <v>0</v>
      </c>
      <c r="BW13" s="97">
        <f t="shared" si="14"/>
        <v>0</v>
      </c>
      <c r="BX13" s="97">
        <f t="shared" si="14"/>
        <v>0</v>
      </c>
      <c r="BY13" s="97">
        <f t="shared" si="14"/>
        <v>0</v>
      </c>
      <c r="BZ13" s="97">
        <f t="shared" si="14"/>
        <v>0</v>
      </c>
      <c r="CA13" s="97">
        <f t="shared" si="14"/>
        <v>0</v>
      </c>
      <c r="CB13" s="97">
        <f t="shared" si="14"/>
        <v>0</v>
      </c>
      <c r="CC13" s="97">
        <f t="shared" si="14"/>
        <v>0</v>
      </c>
      <c r="CD13" s="97">
        <f t="shared" si="14"/>
        <v>0</v>
      </c>
      <c r="CE13" s="97">
        <f t="shared" si="14"/>
        <v>2.6156941649899399</v>
      </c>
      <c r="CF13" s="97">
        <f t="shared" si="14"/>
        <v>4.1666666666666661</v>
      </c>
      <c r="CG13" s="62">
        <f>+'[1]2014'!G11</f>
        <v>3.0534351145038165</v>
      </c>
      <c r="CH13" s="95" t="str">
        <f>+'[1]2015'!G11</f>
        <v>-</v>
      </c>
      <c r="CI13" s="95" t="s">
        <v>32</v>
      </c>
      <c r="CJ13" s="97">
        <f t="shared" ref="CJ13:CW13" si="15">+CJ12/CJ11*100</f>
        <v>0</v>
      </c>
      <c r="CK13" s="97">
        <f t="shared" si="15"/>
        <v>0</v>
      </c>
      <c r="CL13" s="97">
        <f t="shared" si="15"/>
        <v>0</v>
      </c>
      <c r="CM13" s="97">
        <f t="shared" si="15"/>
        <v>0</v>
      </c>
      <c r="CN13" s="97">
        <f t="shared" si="15"/>
        <v>0</v>
      </c>
      <c r="CO13" s="97">
        <f t="shared" si="15"/>
        <v>0</v>
      </c>
      <c r="CP13" s="97">
        <f t="shared" si="15"/>
        <v>0</v>
      </c>
      <c r="CQ13" s="97">
        <f t="shared" si="15"/>
        <v>0</v>
      </c>
      <c r="CR13" s="97">
        <f t="shared" si="15"/>
        <v>0</v>
      </c>
      <c r="CS13" s="97">
        <f t="shared" si="15"/>
        <v>0</v>
      </c>
      <c r="CT13" s="97">
        <f t="shared" si="15"/>
        <v>0</v>
      </c>
      <c r="CU13" s="97">
        <f t="shared" si="15"/>
        <v>0</v>
      </c>
      <c r="CV13" s="97">
        <f t="shared" si="15"/>
        <v>19.247467438494937</v>
      </c>
      <c r="CW13" s="97">
        <f t="shared" si="15"/>
        <v>14.37125748502994</v>
      </c>
      <c r="CX13" s="62">
        <f>+'[1]2014'!H11</f>
        <v>8.3086053412462899</v>
      </c>
      <c r="CY13" s="95" t="str">
        <f>+'[1]2015'!H11</f>
        <v>-</v>
      </c>
      <c r="CZ13" s="95" t="s">
        <v>32</v>
      </c>
      <c r="DA13" s="97">
        <f t="shared" ref="DA13:DN13" si="16">+DA12/DA11*100</f>
        <v>0</v>
      </c>
      <c r="DB13" s="97">
        <f t="shared" si="16"/>
        <v>0</v>
      </c>
      <c r="DC13" s="97">
        <f t="shared" si="16"/>
        <v>0</v>
      </c>
      <c r="DD13" s="97">
        <f t="shared" si="16"/>
        <v>0</v>
      </c>
      <c r="DE13" s="97">
        <f t="shared" si="16"/>
        <v>0</v>
      </c>
      <c r="DF13" s="97">
        <f t="shared" si="16"/>
        <v>0</v>
      </c>
      <c r="DG13" s="97">
        <f t="shared" si="16"/>
        <v>0</v>
      </c>
      <c r="DH13" s="97">
        <f t="shared" si="16"/>
        <v>0</v>
      </c>
      <c r="DI13" s="97">
        <f t="shared" si="16"/>
        <v>0</v>
      </c>
      <c r="DJ13" s="97">
        <f t="shared" si="16"/>
        <v>0</v>
      </c>
      <c r="DK13" s="97">
        <f t="shared" si="16"/>
        <v>0</v>
      </c>
      <c r="DL13" s="97">
        <f t="shared" si="16"/>
        <v>0</v>
      </c>
      <c r="DM13" s="97">
        <f t="shared" si="16"/>
        <v>15.677966101694915</v>
      </c>
      <c r="DN13" s="97">
        <f t="shared" si="16"/>
        <v>13.305613305613306</v>
      </c>
      <c r="DO13" s="62">
        <f>+'[1]2014'!I11</f>
        <v>6.625258799171843</v>
      </c>
      <c r="DP13" s="95" t="str">
        <f>+'[1]2015'!I11</f>
        <v>-</v>
      </c>
      <c r="DQ13" s="95" t="s">
        <v>32</v>
      </c>
      <c r="DR13" s="97">
        <f t="shared" ref="DR13:EE13" si="17">+DR12/DR11*100</f>
        <v>0</v>
      </c>
      <c r="DS13" s="97">
        <f t="shared" si="17"/>
        <v>0</v>
      </c>
      <c r="DT13" s="97">
        <f t="shared" si="17"/>
        <v>0</v>
      </c>
      <c r="DU13" s="97">
        <f t="shared" si="17"/>
        <v>0</v>
      </c>
      <c r="DV13" s="97">
        <f t="shared" si="17"/>
        <v>0</v>
      </c>
      <c r="DW13" s="97">
        <f t="shared" si="17"/>
        <v>0</v>
      </c>
      <c r="DX13" s="97">
        <f t="shared" si="17"/>
        <v>0</v>
      </c>
      <c r="DY13" s="97">
        <f t="shared" si="17"/>
        <v>0</v>
      </c>
      <c r="DZ13" s="97">
        <f t="shared" si="17"/>
        <v>0</v>
      </c>
      <c r="EA13" s="97">
        <f t="shared" si="17"/>
        <v>0</v>
      </c>
      <c r="EB13" s="97">
        <f t="shared" si="17"/>
        <v>0</v>
      </c>
      <c r="EC13" s="97">
        <f t="shared" si="17"/>
        <v>0</v>
      </c>
      <c r="ED13" s="97">
        <f t="shared" si="17"/>
        <v>3.6144578313253009</v>
      </c>
      <c r="EE13" s="97">
        <f t="shared" si="17"/>
        <v>2.0066889632107023</v>
      </c>
      <c r="EF13" s="45">
        <f>+'[1]2014'!J11</f>
        <v>0</v>
      </c>
      <c r="EG13" s="95" t="str">
        <f>+'[1]2015'!J11</f>
        <v>-</v>
      </c>
      <c r="EH13" s="95" t="s">
        <v>32</v>
      </c>
      <c r="EI13" s="97">
        <f t="shared" ref="EI13:EV13" si="18">+EI12/EI11*100</f>
        <v>0</v>
      </c>
      <c r="EJ13" s="97">
        <f t="shared" si="18"/>
        <v>0</v>
      </c>
      <c r="EK13" s="97">
        <f t="shared" si="18"/>
        <v>0</v>
      </c>
      <c r="EL13" s="97">
        <f t="shared" si="18"/>
        <v>0</v>
      </c>
      <c r="EM13" s="97">
        <f t="shared" si="18"/>
        <v>0</v>
      </c>
      <c r="EN13" s="97">
        <f t="shared" si="18"/>
        <v>0</v>
      </c>
      <c r="EO13" s="97">
        <f t="shared" si="18"/>
        <v>0</v>
      </c>
      <c r="EP13" s="97">
        <f t="shared" si="18"/>
        <v>0</v>
      </c>
      <c r="EQ13" s="97">
        <f t="shared" si="18"/>
        <v>0</v>
      </c>
      <c r="ER13" s="97">
        <f t="shared" si="18"/>
        <v>0</v>
      </c>
      <c r="ES13" s="97">
        <f t="shared" si="18"/>
        <v>0</v>
      </c>
      <c r="ET13" s="97">
        <f t="shared" si="18"/>
        <v>0</v>
      </c>
      <c r="EU13" s="97">
        <f t="shared" si="18"/>
        <v>8.8154269972451793</v>
      </c>
      <c r="EV13" s="97">
        <f t="shared" si="18"/>
        <v>4.6511627906976747</v>
      </c>
      <c r="EW13" s="62">
        <f>+'[1]2014'!K11</f>
        <v>4.9140049140049138</v>
      </c>
      <c r="EX13" s="95" t="str">
        <f>+'[1]2015'!K11</f>
        <v>-</v>
      </c>
      <c r="EY13" s="95" t="s">
        <v>32</v>
      </c>
      <c r="EZ13" s="97">
        <f t="shared" ref="EZ13:FM13" si="19">+EZ12/EZ11*100</f>
        <v>0</v>
      </c>
      <c r="FA13" s="97">
        <f t="shared" si="19"/>
        <v>0</v>
      </c>
      <c r="FB13" s="97">
        <f t="shared" si="19"/>
        <v>0</v>
      </c>
      <c r="FC13" s="97">
        <f t="shared" si="19"/>
        <v>0</v>
      </c>
      <c r="FD13" s="97">
        <f t="shared" si="19"/>
        <v>0</v>
      </c>
      <c r="FE13" s="97">
        <f t="shared" si="19"/>
        <v>0</v>
      </c>
      <c r="FF13" s="97">
        <f t="shared" si="19"/>
        <v>0</v>
      </c>
      <c r="FG13" s="97">
        <f t="shared" si="19"/>
        <v>0</v>
      </c>
      <c r="FH13" s="97">
        <f t="shared" si="19"/>
        <v>0</v>
      </c>
      <c r="FI13" s="97">
        <f t="shared" si="19"/>
        <v>0</v>
      </c>
      <c r="FJ13" s="97">
        <f t="shared" si="19"/>
        <v>0</v>
      </c>
      <c r="FK13" s="97">
        <f t="shared" si="19"/>
        <v>0</v>
      </c>
      <c r="FL13" s="97">
        <f t="shared" si="19"/>
        <v>1.2711864406779663</v>
      </c>
      <c r="FM13" s="97">
        <f t="shared" si="19"/>
        <v>1.0593220338983049</v>
      </c>
      <c r="FN13" s="62">
        <f>+'[1]2014'!L11</f>
        <v>1.6528925619834711</v>
      </c>
      <c r="FO13" s="95" t="str">
        <f>+'[1]2015'!L11</f>
        <v>-</v>
      </c>
      <c r="FP13" s="95" t="s">
        <v>32</v>
      </c>
      <c r="FQ13" s="97">
        <f t="shared" ref="FQ13:GD13" si="20">+FQ12/FQ11*100</f>
        <v>0</v>
      </c>
      <c r="FR13" s="97">
        <f t="shared" si="20"/>
        <v>0</v>
      </c>
      <c r="FS13" s="97">
        <f t="shared" si="20"/>
        <v>0</v>
      </c>
      <c r="FT13" s="97">
        <f t="shared" si="20"/>
        <v>0</v>
      </c>
      <c r="FU13" s="97">
        <f t="shared" si="20"/>
        <v>0</v>
      </c>
      <c r="FV13" s="97">
        <f t="shared" si="20"/>
        <v>0</v>
      </c>
      <c r="FW13" s="97">
        <f t="shared" si="20"/>
        <v>0</v>
      </c>
      <c r="FX13" s="97">
        <f t="shared" si="20"/>
        <v>0</v>
      </c>
      <c r="FY13" s="97">
        <f t="shared" si="20"/>
        <v>0</v>
      </c>
      <c r="FZ13" s="97">
        <f t="shared" si="20"/>
        <v>0</v>
      </c>
      <c r="GA13" s="97">
        <f t="shared" si="20"/>
        <v>0</v>
      </c>
      <c r="GB13" s="97">
        <f t="shared" si="20"/>
        <v>0</v>
      </c>
      <c r="GC13" s="97">
        <f t="shared" si="20"/>
        <v>7.819383259911894</v>
      </c>
      <c r="GD13" s="97">
        <f t="shared" si="20"/>
        <v>8.3700440528634363</v>
      </c>
      <c r="GE13" s="62">
        <f>+'[1]2014'!M11</f>
        <v>6.2015503875968996</v>
      </c>
      <c r="GF13" s="95" t="str">
        <f>+'[1]2015'!M11</f>
        <v>-</v>
      </c>
      <c r="GG13" s="95" t="s">
        <v>32</v>
      </c>
      <c r="GH13" s="97">
        <f t="shared" ref="GH13:GU13" si="21">+GH12/GH11*100</f>
        <v>0</v>
      </c>
      <c r="GI13" s="97">
        <f t="shared" si="21"/>
        <v>0</v>
      </c>
      <c r="GJ13" s="97">
        <f t="shared" si="21"/>
        <v>0</v>
      </c>
      <c r="GK13" s="97">
        <f t="shared" si="21"/>
        <v>0</v>
      </c>
      <c r="GL13" s="97">
        <f t="shared" si="21"/>
        <v>0</v>
      </c>
      <c r="GM13" s="97">
        <f t="shared" si="21"/>
        <v>0</v>
      </c>
      <c r="GN13" s="97">
        <f t="shared" si="21"/>
        <v>0</v>
      </c>
      <c r="GO13" s="97">
        <f t="shared" si="21"/>
        <v>0</v>
      </c>
      <c r="GP13" s="97">
        <f t="shared" si="21"/>
        <v>0</v>
      </c>
      <c r="GQ13" s="97">
        <f t="shared" si="21"/>
        <v>0</v>
      </c>
      <c r="GR13" s="97">
        <f t="shared" si="21"/>
        <v>0</v>
      </c>
      <c r="GS13" s="97">
        <f t="shared" si="21"/>
        <v>0</v>
      </c>
      <c r="GT13" s="97">
        <f t="shared" si="21"/>
        <v>12.22707423580786</v>
      </c>
      <c r="GU13" s="97">
        <f t="shared" si="21"/>
        <v>8.2608695652173907</v>
      </c>
      <c r="GV13" s="62">
        <f>+'[1]2014'!N11</f>
        <v>7.0512820512820511</v>
      </c>
      <c r="GW13" s="95" t="str">
        <f>+'[1]2015'!N11</f>
        <v>-</v>
      </c>
      <c r="GX13" s="95" t="s">
        <v>32</v>
      </c>
      <c r="GY13" s="97">
        <f t="shared" ref="GY13:HL13" si="22">+GY12/GY11*100</f>
        <v>0</v>
      </c>
      <c r="GZ13" s="97">
        <f t="shared" si="22"/>
        <v>0</v>
      </c>
      <c r="HA13" s="97">
        <f t="shared" si="22"/>
        <v>0</v>
      </c>
      <c r="HB13" s="97">
        <f t="shared" si="22"/>
        <v>0</v>
      </c>
      <c r="HC13" s="97">
        <f t="shared" si="22"/>
        <v>0</v>
      </c>
      <c r="HD13" s="97">
        <f t="shared" si="22"/>
        <v>0</v>
      </c>
      <c r="HE13" s="97">
        <f t="shared" si="22"/>
        <v>0</v>
      </c>
      <c r="HF13" s="97">
        <f t="shared" si="22"/>
        <v>0</v>
      </c>
      <c r="HG13" s="97">
        <f t="shared" si="22"/>
        <v>0</v>
      </c>
      <c r="HH13" s="97">
        <f t="shared" si="22"/>
        <v>0</v>
      </c>
      <c r="HI13" s="97">
        <f t="shared" si="22"/>
        <v>0</v>
      </c>
      <c r="HJ13" s="97">
        <f t="shared" si="22"/>
        <v>0</v>
      </c>
      <c r="HK13" s="97">
        <f t="shared" si="22"/>
        <v>4.3103448275862073</v>
      </c>
      <c r="HL13" s="97">
        <f t="shared" si="22"/>
        <v>3.4124629080118694</v>
      </c>
      <c r="HM13" s="62">
        <f>+'[1]2014'!O11</f>
        <v>3.8135593220338984</v>
      </c>
      <c r="HN13" s="95" t="str">
        <f>+'[1]2015'!O11</f>
        <v>-</v>
      </c>
      <c r="HO13" s="95" t="s">
        <v>32</v>
      </c>
      <c r="HP13" s="97">
        <f t="shared" ref="HP13:IC13" si="23">+HP12/HP11*100</f>
        <v>0</v>
      </c>
      <c r="HQ13" s="97">
        <f t="shared" si="23"/>
        <v>0</v>
      </c>
      <c r="HR13" s="97">
        <f t="shared" si="23"/>
        <v>0</v>
      </c>
      <c r="HS13" s="97">
        <f t="shared" si="23"/>
        <v>0</v>
      </c>
      <c r="HT13" s="97">
        <f t="shared" si="23"/>
        <v>0</v>
      </c>
      <c r="HU13" s="97">
        <f t="shared" si="23"/>
        <v>0</v>
      </c>
      <c r="HV13" s="97">
        <f t="shared" si="23"/>
        <v>0</v>
      </c>
      <c r="HW13" s="97">
        <f t="shared" si="23"/>
        <v>0</v>
      </c>
      <c r="HX13" s="97">
        <f t="shared" si="23"/>
        <v>0</v>
      </c>
      <c r="HY13" s="97">
        <f t="shared" si="23"/>
        <v>0</v>
      </c>
      <c r="HZ13" s="97">
        <f t="shared" si="23"/>
        <v>0</v>
      </c>
      <c r="IA13" s="97">
        <f t="shared" si="23"/>
        <v>0</v>
      </c>
      <c r="IB13" s="97">
        <f t="shared" si="23"/>
        <v>10.574308110702288</v>
      </c>
      <c r="IC13" s="97">
        <f t="shared" si="23"/>
        <v>9.174452442946853</v>
      </c>
      <c r="ID13" s="62">
        <f>+'[1]2014'!P11</f>
        <v>7.2137461116871568</v>
      </c>
      <c r="IE13" s="95" t="str">
        <f>+'[1]2015'!P11</f>
        <v>-</v>
      </c>
      <c r="IF13" s="95" t="s">
        <v>32</v>
      </c>
      <c r="IG13" s="97">
        <f t="shared" ref="IG13:IT13" si="24">+IG12/IG11*100</f>
        <v>0</v>
      </c>
      <c r="IH13" s="97">
        <f t="shared" si="24"/>
        <v>0</v>
      </c>
      <c r="II13" s="97">
        <f t="shared" si="24"/>
        <v>0</v>
      </c>
      <c r="IJ13" s="97">
        <f t="shared" si="24"/>
        <v>0</v>
      </c>
      <c r="IK13" s="97">
        <f t="shared" si="24"/>
        <v>0</v>
      </c>
      <c r="IL13" s="97">
        <f t="shared" si="24"/>
        <v>0</v>
      </c>
      <c r="IM13" s="97">
        <f t="shared" si="24"/>
        <v>0</v>
      </c>
      <c r="IN13" s="97">
        <f t="shared" si="24"/>
        <v>0</v>
      </c>
      <c r="IO13" s="97">
        <f t="shared" si="24"/>
        <v>0</v>
      </c>
      <c r="IP13" s="97">
        <f t="shared" si="24"/>
        <v>0</v>
      </c>
      <c r="IQ13" s="97">
        <f t="shared" si="24"/>
        <v>0</v>
      </c>
      <c r="IR13" s="97">
        <f t="shared" si="24"/>
        <v>0</v>
      </c>
      <c r="IS13" s="97">
        <f t="shared" si="24"/>
        <v>4.5094746941712645</v>
      </c>
      <c r="IT13" s="97">
        <f t="shared" si="24"/>
        <v>3.6008001778172929</v>
      </c>
      <c r="IU13" s="72">
        <f>+'[1]2014'!Q11</f>
        <v>4.2999364541410721</v>
      </c>
      <c r="IV13" s="96" t="str">
        <f>+'[1]2015'!Q11</f>
        <v>-</v>
      </c>
      <c r="IW13" s="96" t="s">
        <v>32</v>
      </c>
    </row>
    <row r="14" spans="1:257" ht="15">
      <c r="A14" s="30" t="s">
        <v>35</v>
      </c>
      <c r="B14" s="31" t="s">
        <v>21</v>
      </c>
      <c r="C14" s="32">
        <f t="shared" ref="C14:H23" si="25">+T14+AK14+BB14+BS14+CJ14+DA14+DR14+EI14+EZ14+FQ14+GH14+GY14+HP14+IG14</f>
        <v>28279</v>
      </c>
      <c r="D14" s="32">
        <f t="shared" si="25"/>
        <v>28700</v>
      </c>
      <c r="E14" s="32">
        <f t="shared" si="25"/>
        <v>30299</v>
      </c>
      <c r="F14" s="32">
        <f t="shared" si="25"/>
        <v>31225</v>
      </c>
      <c r="G14" s="32">
        <f t="shared" si="25"/>
        <v>31699</v>
      </c>
      <c r="H14" s="32">
        <f t="shared" si="25"/>
        <v>32177</v>
      </c>
      <c r="I14" s="32">
        <v>34242</v>
      </c>
      <c r="J14" s="32">
        <f t="shared" ref="J14:J23" si="26">+AA14+AR14+BI14+BZ14+CQ14+DH14+DY14+EP14+FG14+FX14+GO14+HF14+HW14+IN14</f>
        <v>34202</v>
      </c>
      <c r="K14" s="32">
        <v>35778</v>
      </c>
      <c r="L14" s="32" t="e">
        <f>AC14+AT14+BK14+CB14+CS14+DJ14+EA14+ER14+FI14+FZ14+GQ14+HH14+HY14+IP14</f>
        <v>#VALUE!</v>
      </c>
      <c r="M14" s="38">
        <v>39940</v>
      </c>
      <c r="N14" s="38">
        <v>39171</v>
      </c>
      <c r="O14" s="38">
        <v>40314</v>
      </c>
      <c r="P14" s="34">
        <v>40923</v>
      </c>
      <c r="Q14" s="34">
        <f>+'[1]2014'!R12</f>
        <v>41318</v>
      </c>
      <c r="R14" s="34">
        <v>39978</v>
      </c>
      <c r="S14" s="35">
        <v>42442</v>
      </c>
      <c r="T14" s="73">
        <v>1790</v>
      </c>
      <c r="U14" s="36">
        <v>1832</v>
      </c>
      <c r="V14" s="36">
        <v>2021</v>
      </c>
      <c r="W14" s="36">
        <v>2088</v>
      </c>
      <c r="X14" s="36">
        <v>2050</v>
      </c>
      <c r="Y14" s="36">
        <v>2158</v>
      </c>
      <c r="Z14" s="36">
        <v>2168</v>
      </c>
      <c r="AA14" s="36">
        <v>2288</v>
      </c>
      <c r="AB14" s="36">
        <v>2230</v>
      </c>
      <c r="AC14" s="37">
        <v>2352</v>
      </c>
      <c r="AD14" s="40">
        <v>2387</v>
      </c>
      <c r="AE14" s="38">
        <v>2305</v>
      </c>
      <c r="AF14" s="38">
        <v>2407</v>
      </c>
      <c r="AG14" s="38">
        <v>2398</v>
      </c>
      <c r="AH14" s="38">
        <f>+'[1]2014'!D12</f>
        <v>2403</v>
      </c>
      <c r="AI14" s="38">
        <v>2340</v>
      </c>
      <c r="AJ14" s="39">
        <v>2416</v>
      </c>
      <c r="AK14" s="73">
        <v>813</v>
      </c>
      <c r="AL14" s="36">
        <v>901</v>
      </c>
      <c r="AM14" s="36">
        <v>896</v>
      </c>
      <c r="AN14" s="36">
        <v>940</v>
      </c>
      <c r="AO14" s="36">
        <v>961</v>
      </c>
      <c r="AP14" s="36">
        <v>920</v>
      </c>
      <c r="AQ14" s="36">
        <v>882</v>
      </c>
      <c r="AR14" s="36">
        <v>853</v>
      </c>
      <c r="AS14" s="36">
        <v>834</v>
      </c>
      <c r="AT14" s="36">
        <v>860</v>
      </c>
      <c r="AU14" s="40">
        <v>852</v>
      </c>
      <c r="AV14" s="37">
        <v>820</v>
      </c>
      <c r="AW14" s="37">
        <v>848</v>
      </c>
      <c r="AX14" s="37">
        <v>855</v>
      </c>
      <c r="AY14" s="40">
        <f>+'[1]2014'!E12</f>
        <v>849</v>
      </c>
      <c r="AZ14" s="40">
        <f>+'[1]2015'!E12</f>
        <v>831</v>
      </c>
      <c r="BA14" s="41">
        <v>845</v>
      </c>
      <c r="BB14" s="73">
        <v>1222</v>
      </c>
      <c r="BC14" s="36">
        <v>1350</v>
      </c>
      <c r="BD14" s="36">
        <v>1375</v>
      </c>
      <c r="BE14" s="36">
        <v>1414</v>
      </c>
      <c r="BF14" s="36">
        <v>1399</v>
      </c>
      <c r="BG14" s="36">
        <v>1475</v>
      </c>
      <c r="BH14" s="36">
        <v>1458</v>
      </c>
      <c r="BI14" s="36">
        <v>1582</v>
      </c>
      <c r="BJ14" s="36">
        <v>1551</v>
      </c>
      <c r="BK14" s="32" t="s">
        <v>36</v>
      </c>
      <c r="BL14" s="82">
        <v>1643</v>
      </c>
      <c r="BM14" s="42">
        <v>1590</v>
      </c>
      <c r="BN14" s="98">
        <v>1673</v>
      </c>
      <c r="BO14" s="99">
        <v>1694</v>
      </c>
      <c r="BP14" s="45">
        <f>+'[1]2014'!F12</f>
        <v>1673</v>
      </c>
      <c r="BQ14" s="45">
        <f>+'[1]2015'!F12</f>
        <v>1674</v>
      </c>
      <c r="BR14" s="45">
        <v>1709</v>
      </c>
      <c r="BS14" s="100">
        <v>1036</v>
      </c>
      <c r="BT14" s="46">
        <v>1081</v>
      </c>
      <c r="BU14" s="46">
        <v>1034</v>
      </c>
      <c r="BV14" s="46">
        <v>1077</v>
      </c>
      <c r="BW14" s="46">
        <v>1082</v>
      </c>
      <c r="BX14" s="46">
        <v>1060</v>
      </c>
      <c r="BY14" s="46">
        <v>1059</v>
      </c>
      <c r="BZ14" s="46">
        <v>1078</v>
      </c>
      <c r="CA14" s="46">
        <v>1086</v>
      </c>
      <c r="CB14" s="46">
        <v>1140</v>
      </c>
      <c r="CC14" s="82">
        <v>1131</v>
      </c>
      <c r="CD14" s="48">
        <v>1114</v>
      </c>
      <c r="CE14" s="98">
        <v>1155</v>
      </c>
      <c r="CF14" s="99">
        <v>1152</v>
      </c>
      <c r="CG14" s="45">
        <f>+'[1]2014'!G12</f>
        <v>1176</v>
      </c>
      <c r="CH14" s="45">
        <f>+'[1]2015'!G12</f>
        <v>1172</v>
      </c>
      <c r="CI14" s="45">
        <v>1205</v>
      </c>
      <c r="CJ14" s="100">
        <v>1474</v>
      </c>
      <c r="CK14" s="46">
        <v>1482</v>
      </c>
      <c r="CL14" s="46">
        <v>1457</v>
      </c>
      <c r="CM14" s="46">
        <v>1423</v>
      </c>
      <c r="CN14" s="46">
        <v>1385</v>
      </c>
      <c r="CO14" s="46">
        <v>1360</v>
      </c>
      <c r="CP14" s="46">
        <v>1458</v>
      </c>
      <c r="CQ14" s="46">
        <v>1454</v>
      </c>
      <c r="CR14" s="46">
        <v>1421</v>
      </c>
      <c r="CS14" s="46">
        <v>1423</v>
      </c>
      <c r="CT14" s="82">
        <v>1393</v>
      </c>
      <c r="CU14" s="43">
        <v>1341</v>
      </c>
      <c r="CV14" s="98">
        <v>1380</v>
      </c>
      <c r="CW14" s="99">
        <v>1354</v>
      </c>
      <c r="CX14" s="45">
        <f>+'[1]2014'!H12</f>
        <v>1324</v>
      </c>
      <c r="CY14" s="45">
        <f>+'[1]2015'!H12</f>
        <v>1310</v>
      </c>
      <c r="CZ14" s="45">
        <v>1314</v>
      </c>
      <c r="DA14" s="100">
        <v>984</v>
      </c>
      <c r="DB14" s="46">
        <v>1015</v>
      </c>
      <c r="DC14" s="46">
        <v>1037</v>
      </c>
      <c r="DD14" s="46">
        <v>1021</v>
      </c>
      <c r="DE14" s="46">
        <v>1015</v>
      </c>
      <c r="DF14" s="46">
        <v>1024</v>
      </c>
      <c r="DG14" s="46">
        <v>983</v>
      </c>
      <c r="DH14" s="46">
        <v>1005</v>
      </c>
      <c r="DI14" s="46">
        <v>971</v>
      </c>
      <c r="DJ14" s="46">
        <v>990</v>
      </c>
      <c r="DK14" s="82">
        <v>970</v>
      </c>
      <c r="DL14" s="43">
        <v>976</v>
      </c>
      <c r="DM14" s="98">
        <v>1046</v>
      </c>
      <c r="DN14" s="99">
        <v>1049</v>
      </c>
      <c r="DO14" s="45">
        <f>+'[1]2014'!I12</f>
        <v>1025</v>
      </c>
      <c r="DP14" s="45">
        <f>+'[1]2015'!I12</f>
        <v>1022</v>
      </c>
      <c r="DQ14" s="45">
        <v>1000</v>
      </c>
      <c r="DR14" s="100">
        <v>1120</v>
      </c>
      <c r="DS14" s="46">
        <v>1121</v>
      </c>
      <c r="DT14" s="46">
        <v>1159</v>
      </c>
      <c r="DU14" s="46">
        <v>1179</v>
      </c>
      <c r="DV14" s="46">
        <v>1130</v>
      </c>
      <c r="DW14" s="46">
        <v>1107</v>
      </c>
      <c r="DX14" s="46">
        <v>1226</v>
      </c>
      <c r="DY14" s="46">
        <v>1213</v>
      </c>
      <c r="DZ14" s="46">
        <v>1151</v>
      </c>
      <c r="EA14" s="46">
        <v>1201</v>
      </c>
      <c r="EB14" s="82">
        <v>1243</v>
      </c>
      <c r="EC14" s="43">
        <v>1232</v>
      </c>
      <c r="ED14" s="98">
        <v>1254</v>
      </c>
      <c r="EE14" s="99">
        <v>1244</v>
      </c>
      <c r="EF14" s="45">
        <f>+'[1]2014'!J12</f>
        <v>1243</v>
      </c>
      <c r="EG14" s="45">
        <f>+'[1]2015'!J12</f>
        <v>1234</v>
      </c>
      <c r="EH14" s="45">
        <v>1285</v>
      </c>
      <c r="EI14" s="100">
        <v>675</v>
      </c>
      <c r="EJ14" s="46">
        <v>709</v>
      </c>
      <c r="EK14" s="46">
        <v>723</v>
      </c>
      <c r="EL14" s="46">
        <v>728</v>
      </c>
      <c r="EM14" s="46">
        <v>738</v>
      </c>
      <c r="EN14" s="46">
        <v>762</v>
      </c>
      <c r="EO14" s="46">
        <v>770</v>
      </c>
      <c r="EP14" s="46">
        <v>743</v>
      </c>
      <c r="EQ14" s="46">
        <v>731</v>
      </c>
      <c r="ER14" s="46">
        <v>774</v>
      </c>
      <c r="ES14" s="96">
        <v>789</v>
      </c>
      <c r="ET14" s="43">
        <v>735</v>
      </c>
      <c r="EU14" s="98">
        <v>767</v>
      </c>
      <c r="EV14" s="99">
        <v>795</v>
      </c>
      <c r="EW14" s="45">
        <f>+'[1]2014'!K12</f>
        <v>812</v>
      </c>
      <c r="EX14" s="45">
        <f>+'[1]2015'!K12</f>
        <v>820</v>
      </c>
      <c r="EY14" s="45">
        <v>864</v>
      </c>
      <c r="EZ14" s="100">
        <v>947</v>
      </c>
      <c r="FA14" s="46">
        <v>1041</v>
      </c>
      <c r="FB14" s="46">
        <v>1025</v>
      </c>
      <c r="FC14" s="46">
        <v>1030</v>
      </c>
      <c r="FD14" s="46">
        <v>968</v>
      </c>
      <c r="FE14" s="46">
        <v>998</v>
      </c>
      <c r="FF14" s="46">
        <v>952</v>
      </c>
      <c r="FG14" s="46">
        <v>945</v>
      </c>
      <c r="FH14" s="46">
        <v>943</v>
      </c>
      <c r="FI14" s="46">
        <v>1001</v>
      </c>
      <c r="FJ14" s="96">
        <v>1019</v>
      </c>
      <c r="FK14" s="43">
        <v>979</v>
      </c>
      <c r="FL14" s="98">
        <v>1003</v>
      </c>
      <c r="FM14" s="99">
        <v>970</v>
      </c>
      <c r="FN14" s="45">
        <f>+'[1]2014'!L12</f>
        <v>937</v>
      </c>
      <c r="FO14" s="45">
        <f>+'[1]2015'!L12</f>
        <v>908</v>
      </c>
      <c r="FP14" s="45">
        <v>938</v>
      </c>
      <c r="FQ14" s="101">
        <v>1876</v>
      </c>
      <c r="FR14" s="47">
        <v>1691</v>
      </c>
      <c r="FS14" s="47">
        <v>1713</v>
      </c>
      <c r="FT14" s="47">
        <v>1746</v>
      </c>
      <c r="FU14" s="47">
        <v>1791</v>
      </c>
      <c r="FV14" s="47">
        <v>1808</v>
      </c>
      <c r="FW14" s="47">
        <v>1859</v>
      </c>
      <c r="FX14" s="47">
        <v>1881</v>
      </c>
      <c r="FY14" s="47">
        <v>1842</v>
      </c>
      <c r="FZ14" s="47">
        <v>1897</v>
      </c>
      <c r="GA14" s="96">
        <v>1973</v>
      </c>
      <c r="GB14" s="43">
        <v>1894</v>
      </c>
      <c r="GC14" s="98">
        <v>1933</v>
      </c>
      <c r="GD14" s="99">
        <v>1913</v>
      </c>
      <c r="GE14" s="45">
        <f>+'[1]2014'!M12</f>
        <v>1892</v>
      </c>
      <c r="GF14" s="45">
        <f>+'[1]2015'!M12</f>
        <v>1777</v>
      </c>
      <c r="GG14" s="45">
        <v>1899</v>
      </c>
      <c r="GH14" s="100">
        <v>904</v>
      </c>
      <c r="GI14" s="46">
        <v>919</v>
      </c>
      <c r="GJ14" s="46">
        <v>934</v>
      </c>
      <c r="GK14" s="46">
        <v>942</v>
      </c>
      <c r="GL14" s="46">
        <v>932</v>
      </c>
      <c r="GM14" s="46">
        <v>944</v>
      </c>
      <c r="GN14" s="46">
        <v>914</v>
      </c>
      <c r="GO14" s="46">
        <v>894</v>
      </c>
      <c r="GP14" s="46">
        <v>907</v>
      </c>
      <c r="GQ14" s="46">
        <v>969</v>
      </c>
      <c r="GR14" s="82">
        <v>992</v>
      </c>
      <c r="GS14" s="43">
        <v>979</v>
      </c>
      <c r="GT14" s="98">
        <v>1010</v>
      </c>
      <c r="GU14" s="99">
        <v>992</v>
      </c>
      <c r="GV14" s="45">
        <f>+'[1]2014'!N12</f>
        <v>983</v>
      </c>
      <c r="GW14" s="45">
        <f>+'[1]2015'!N12</f>
        <v>932</v>
      </c>
      <c r="GX14" s="45">
        <v>992</v>
      </c>
      <c r="GY14" s="100">
        <v>1620</v>
      </c>
      <c r="GZ14" s="46">
        <v>1530</v>
      </c>
      <c r="HA14" s="46">
        <v>1528</v>
      </c>
      <c r="HB14" s="46">
        <v>1542</v>
      </c>
      <c r="HC14" s="46">
        <v>1522</v>
      </c>
      <c r="HD14" s="46">
        <v>1553</v>
      </c>
      <c r="HE14" s="46">
        <v>1534</v>
      </c>
      <c r="HF14" s="46">
        <v>1509</v>
      </c>
      <c r="HG14" s="46">
        <v>1483</v>
      </c>
      <c r="HH14" s="46">
        <v>1559</v>
      </c>
      <c r="HI14" s="96">
        <v>1758</v>
      </c>
      <c r="HJ14" s="43">
        <v>1675</v>
      </c>
      <c r="HK14" s="98">
        <v>1681</v>
      </c>
      <c r="HL14" s="99">
        <v>1535</v>
      </c>
      <c r="HM14" s="45">
        <f>+'[1]2014'!O12</f>
        <v>1520</v>
      </c>
      <c r="HN14" s="45">
        <f>+'[1]2015'!O12</f>
        <v>1521</v>
      </c>
      <c r="HO14" s="45">
        <v>1557</v>
      </c>
      <c r="HP14" s="100">
        <v>10615</v>
      </c>
      <c r="HQ14" s="46">
        <v>10264</v>
      </c>
      <c r="HR14" s="46">
        <v>11231</v>
      </c>
      <c r="HS14" s="46">
        <v>11709</v>
      </c>
      <c r="HT14" s="46">
        <v>11900</v>
      </c>
      <c r="HU14" s="46">
        <v>11691</v>
      </c>
      <c r="HV14" s="46">
        <v>12803</v>
      </c>
      <c r="HW14" s="46">
        <v>12329</v>
      </c>
      <c r="HX14" s="46">
        <v>13005</v>
      </c>
      <c r="HY14" s="46">
        <v>13778</v>
      </c>
      <c r="HZ14" s="96">
        <v>14298</v>
      </c>
      <c r="IA14" s="43">
        <v>13876</v>
      </c>
      <c r="IB14" s="98">
        <v>14002</v>
      </c>
      <c r="IC14" s="99">
        <v>14314</v>
      </c>
      <c r="ID14" s="45">
        <f>+'[1]2014'!P12</f>
        <v>14574</v>
      </c>
      <c r="IE14" s="45">
        <f>+'[1]2015'!P12</f>
        <v>14499</v>
      </c>
      <c r="IF14" s="45">
        <v>15051</v>
      </c>
      <c r="IG14" s="100">
        <v>3203</v>
      </c>
      <c r="IH14" s="46">
        <v>3764</v>
      </c>
      <c r="II14" s="46">
        <v>4166</v>
      </c>
      <c r="IJ14" s="46">
        <v>4386</v>
      </c>
      <c r="IK14" s="46">
        <v>4826</v>
      </c>
      <c r="IL14" s="46">
        <v>5317</v>
      </c>
      <c r="IM14" s="46">
        <v>6176</v>
      </c>
      <c r="IN14" s="46">
        <v>6428</v>
      </c>
      <c r="IO14" s="46">
        <v>7623</v>
      </c>
      <c r="IP14" s="46">
        <v>8747</v>
      </c>
      <c r="IQ14" s="82">
        <v>9492</v>
      </c>
      <c r="IR14" s="43">
        <v>9655</v>
      </c>
      <c r="IS14" s="98">
        <v>10155</v>
      </c>
      <c r="IT14" s="99">
        <v>10658</v>
      </c>
      <c r="IU14" s="49">
        <f>+'[1]2014'!Q12</f>
        <v>10907</v>
      </c>
      <c r="IV14" s="49">
        <f>+'[1]2015'!Q12</f>
        <v>9938</v>
      </c>
      <c r="IW14" s="49">
        <v>11367</v>
      </c>
    </row>
    <row r="15" spans="1:257" ht="15">
      <c r="A15" s="30" t="s">
        <v>37</v>
      </c>
      <c r="B15" s="31" t="s">
        <v>21</v>
      </c>
      <c r="C15" s="32">
        <f t="shared" si="25"/>
        <v>535</v>
      </c>
      <c r="D15" s="32">
        <f t="shared" si="25"/>
        <v>480</v>
      </c>
      <c r="E15" s="32">
        <f t="shared" si="25"/>
        <v>427</v>
      </c>
      <c r="F15" s="32">
        <f t="shared" si="25"/>
        <v>432</v>
      </c>
      <c r="G15" s="32">
        <f t="shared" si="25"/>
        <v>299</v>
      </c>
      <c r="H15" s="32">
        <f t="shared" si="25"/>
        <v>415</v>
      </c>
      <c r="I15" s="32">
        <v>222</v>
      </c>
      <c r="J15" s="32">
        <f t="shared" si="26"/>
        <v>392</v>
      </c>
      <c r="K15" s="32">
        <v>322</v>
      </c>
      <c r="L15" s="32">
        <v>532</v>
      </c>
      <c r="M15" s="38">
        <f>AC15+AS15+BI15+BY15+CO15+DE15+DU15+EK15+FA15+FQ15+GA15+GQ15+HG15+HW15</f>
        <v>366</v>
      </c>
      <c r="N15" s="38">
        <v>744</v>
      </c>
      <c r="O15" s="38">
        <v>904</v>
      </c>
      <c r="P15" s="34">
        <v>1265</v>
      </c>
      <c r="Q15" s="34">
        <f>+'[1]2014'!R13</f>
        <v>1452</v>
      </c>
      <c r="R15" s="34">
        <v>1227</v>
      </c>
      <c r="S15" s="35">
        <v>1503</v>
      </c>
      <c r="T15" s="73">
        <v>0</v>
      </c>
      <c r="U15" s="73">
        <v>7</v>
      </c>
      <c r="V15" s="73">
        <v>14</v>
      </c>
      <c r="W15" s="73">
        <v>10</v>
      </c>
      <c r="X15" s="36">
        <v>4</v>
      </c>
      <c r="Y15" s="36">
        <v>13</v>
      </c>
      <c r="Z15" s="36">
        <v>16</v>
      </c>
      <c r="AA15" s="36">
        <v>8</v>
      </c>
      <c r="AB15" s="36">
        <v>10</v>
      </c>
      <c r="AC15" s="36">
        <v>15</v>
      </c>
      <c r="AD15" s="40">
        <v>51</v>
      </c>
      <c r="AE15" s="38">
        <f>0.0719298245614035*100</f>
        <v>7.1929824561403493</v>
      </c>
      <c r="AF15" s="38">
        <v>20</v>
      </c>
      <c r="AG15" s="38">
        <v>84</v>
      </c>
      <c r="AH15" s="38">
        <f>+'[1]2014'!D13</f>
        <v>63</v>
      </c>
      <c r="AI15" s="38">
        <v>71</v>
      </c>
      <c r="AJ15" s="39">
        <v>176</v>
      </c>
      <c r="AK15" s="73">
        <v>18</v>
      </c>
      <c r="AL15" s="73">
        <v>16</v>
      </c>
      <c r="AM15" s="73">
        <v>31</v>
      </c>
      <c r="AN15" s="73">
        <v>9</v>
      </c>
      <c r="AO15" s="36">
        <v>8</v>
      </c>
      <c r="AP15" s="36">
        <v>13</v>
      </c>
      <c r="AQ15" s="36">
        <v>23</v>
      </c>
      <c r="AR15" s="36">
        <v>5</v>
      </c>
      <c r="AS15" s="36">
        <v>4</v>
      </c>
      <c r="AT15" s="36">
        <v>4</v>
      </c>
      <c r="AU15" s="40">
        <v>4</v>
      </c>
      <c r="AV15" s="37">
        <v>12</v>
      </c>
      <c r="AW15" s="37">
        <v>22</v>
      </c>
      <c r="AX15" s="37">
        <v>4</v>
      </c>
      <c r="AY15" s="40">
        <f>+'[1]2014'!E13</f>
        <v>11</v>
      </c>
      <c r="AZ15" s="40">
        <f>+'[1]2015'!E13</f>
        <v>10</v>
      </c>
      <c r="BA15" s="41">
        <v>13</v>
      </c>
      <c r="BB15" s="73">
        <v>14</v>
      </c>
      <c r="BC15" s="73">
        <v>12</v>
      </c>
      <c r="BD15" s="73">
        <v>10</v>
      </c>
      <c r="BE15" s="73">
        <v>4</v>
      </c>
      <c r="BF15" s="36">
        <v>8</v>
      </c>
      <c r="BG15" s="36">
        <v>7</v>
      </c>
      <c r="BH15" s="36">
        <v>10</v>
      </c>
      <c r="BI15" s="36">
        <v>10</v>
      </c>
      <c r="BJ15" s="36">
        <v>10</v>
      </c>
      <c r="BK15" s="32" t="s">
        <v>38</v>
      </c>
      <c r="BL15" s="82">
        <v>10</v>
      </c>
      <c r="BM15" s="42">
        <v>65</v>
      </c>
      <c r="BN15" s="102">
        <v>20</v>
      </c>
      <c r="BO15" s="103">
        <v>37</v>
      </c>
      <c r="BP15" s="45">
        <f>+'[1]2014'!F13</f>
        <v>51</v>
      </c>
      <c r="BQ15" s="45">
        <f>+'[1]2015'!F13</f>
        <v>63</v>
      </c>
      <c r="BR15" s="45">
        <v>53</v>
      </c>
      <c r="BS15" s="100">
        <v>23</v>
      </c>
      <c r="BT15" s="100">
        <v>26</v>
      </c>
      <c r="BU15" s="100">
        <v>11</v>
      </c>
      <c r="BV15" s="100">
        <v>9</v>
      </c>
      <c r="BW15" s="84">
        <v>13</v>
      </c>
      <c r="BX15" s="84">
        <v>22</v>
      </c>
      <c r="BY15" s="84">
        <v>26</v>
      </c>
      <c r="BZ15" s="84">
        <v>21</v>
      </c>
      <c r="CA15" s="84">
        <v>6</v>
      </c>
      <c r="CB15" s="46">
        <v>5</v>
      </c>
      <c r="CC15" s="82">
        <v>46</v>
      </c>
      <c r="CD15" s="42">
        <v>38</v>
      </c>
      <c r="CE15" s="102">
        <v>59</v>
      </c>
      <c r="CF15" s="103">
        <v>25</v>
      </c>
      <c r="CG15" s="45">
        <f>+'[1]2014'!G13</f>
        <v>35</v>
      </c>
      <c r="CH15" s="45">
        <f>+'[1]2015'!G13</f>
        <v>22</v>
      </c>
      <c r="CI15" s="45">
        <v>25</v>
      </c>
      <c r="CJ15" s="100">
        <v>52</v>
      </c>
      <c r="CK15" s="100">
        <v>19</v>
      </c>
      <c r="CL15" s="100">
        <v>16</v>
      </c>
      <c r="CM15" s="100">
        <v>11</v>
      </c>
      <c r="CN15" s="84">
        <v>1</v>
      </c>
      <c r="CO15" s="84">
        <v>13</v>
      </c>
      <c r="CP15" s="84">
        <v>2</v>
      </c>
      <c r="CQ15" s="84">
        <v>8</v>
      </c>
      <c r="CR15" s="84">
        <v>14</v>
      </c>
      <c r="CS15" s="46">
        <v>8</v>
      </c>
      <c r="CT15" s="82">
        <v>3</v>
      </c>
      <c r="CU15" s="43">
        <v>16</v>
      </c>
      <c r="CV15" s="102">
        <v>28</v>
      </c>
      <c r="CW15" s="103">
        <v>23</v>
      </c>
      <c r="CX15" s="45">
        <f>+'[1]2014'!H13</f>
        <v>12</v>
      </c>
      <c r="CY15" s="45">
        <f>+'[1]2015'!H13</f>
        <v>25</v>
      </c>
      <c r="CZ15" s="45">
        <v>42</v>
      </c>
      <c r="DA15" s="100">
        <v>13</v>
      </c>
      <c r="DB15" s="100">
        <v>13</v>
      </c>
      <c r="DC15" s="100">
        <v>0</v>
      </c>
      <c r="DD15" s="100">
        <v>11</v>
      </c>
      <c r="DE15" s="84">
        <v>2</v>
      </c>
      <c r="DF15" s="84">
        <v>6</v>
      </c>
      <c r="DG15" s="84">
        <v>4</v>
      </c>
      <c r="DH15" s="84">
        <v>4</v>
      </c>
      <c r="DI15" s="84">
        <v>2</v>
      </c>
      <c r="DJ15" s="46">
        <v>4</v>
      </c>
      <c r="DK15" s="82">
        <v>5</v>
      </c>
      <c r="DL15" s="43">
        <v>21</v>
      </c>
      <c r="DM15" s="102">
        <v>47</v>
      </c>
      <c r="DN15" s="103">
        <v>16</v>
      </c>
      <c r="DO15" s="45">
        <f>+'[1]2014'!I13</f>
        <v>24</v>
      </c>
      <c r="DP15" s="45">
        <f>+'[1]2015'!I13</f>
        <v>68</v>
      </c>
      <c r="DQ15" s="45">
        <v>94</v>
      </c>
      <c r="DR15" s="100">
        <v>34</v>
      </c>
      <c r="DS15" s="100">
        <v>34</v>
      </c>
      <c r="DT15" s="100">
        <v>3</v>
      </c>
      <c r="DU15" s="100">
        <v>4</v>
      </c>
      <c r="DV15" s="84">
        <v>1</v>
      </c>
      <c r="DW15" s="84">
        <v>11</v>
      </c>
      <c r="DX15" s="84">
        <v>12</v>
      </c>
      <c r="DY15" s="84">
        <v>11</v>
      </c>
      <c r="DZ15" s="84">
        <v>2</v>
      </c>
      <c r="EA15" s="46">
        <v>20</v>
      </c>
      <c r="EB15" s="82">
        <v>11</v>
      </c>
      <c r="EC15" s="43">
        <v>21</v>
      </c>
      <c r="ED15" s="102">
        <v>3</v>
      </c>
      <c r="EE15" s="103">
        <v>65</v>
      </c>
      <c r="EF15" s="45">
        <f>+'[1]2014'!J13</f>
        <v>33</v>
      </c>
      <c r="EG15" s="45">
        <f>+'[1]2015'!J13</f>
        <v>71</v>
      </c>
      <c r="EH15" s="45">
        <v>50</v>
      </c>
      <c r="EI15" s="100">
        <v>5</v>
      </c>
      <c r="EJ15" s="100">
        <v>5</v>
      </c>
      <c r="EK15" s="100">
        <v>9</v>
      </c>
      <c r="EL15" s="100">
        <v>4</v>
      </c>
      <c r="EM15" s="84">
        <v>4</v>
      </c>
      <c r="EN15" s="84">
        <v>9</v>
      </c>
      <c r="EO15" s="84">
        <v>10</v>
      </c>
      <c r="EP15" s="84">
        <v>8</v>
      </c>
      <c r="EQ15" s="84">
        <v>1</v>
      </c>
      <c r="ER15" s="46">
        <v>8</v>
      </c>
      <c r="ES15" s="82">
        <v>8</v>
      </c>
      <c r="ET15" s="43">
        <v>8</v>
      </c>
      <c r="EU15" s="102">
        <v>5</v>
      </c>
      <c r="EV15" s="103">
        <v>37</v>
      </c>
      <c r="EW15" s="45">
        <f>+'[1]2014'!K13</f>
        <v>24</v>
      </c>
      <c r="EX15" s="45">
        <f>+'[1]2015'!K13</f>
        <v>32</v>
      </c>
      <c r="EY15" s="45">
        <v>40</v>
      </c>
      <c r="EZ15" s="100">
        <v>6</v>
      </c>
      <c r="FA15" s="100">
        <v>4</v>
      </c>
      <c r="FB15" s="100">
        <v>11</v>
      </c>
      <c r="FC15" s="100">
        <v>30</v>
      </c>
      <c r="FD15" s="100">
        <v>7</v>
      </c>
      <c r="FE15" s="100">
        <v>10</v>
      </c>
      <c r="FF15" s="100">
        <v>1</v>
      </c>
      <c r="FG15" s="100">
        <v>3</v>
      </c>
      <c r="FH15" s="100">
        <v>3</v>
      </c>
      <c r="FI15" s="46">
        <v>7</v>
      </c>
      <c r="FJ15" s="82">
        <v>20</v>
      </c>
      <c r="FK15" s="104">
        <v>31</v>
      </c>
      <c r="FL15" s="105">
        <v>26</v>
      </c>
      <c r="FM15" s="106">
        <v>29</v>
      </c>
      <c r="FN15" s="45">
        <f>+'[1]2014'!L13</f>
        <v>6</v>
      </c>
      <c r="FO15" s="45">
        <f>+'[1]2015'!L13</f>
        <v>15</v>
      </c>
      <c r="FP15" s="45">
        <v>31</v>
      </c>
      <c r="FQ15" s="100">
        <v>16</v>
      </c>
      <c r="FR15" s="100">
        <v>28</v>
      </c>
      <c r="FS15" s="100">
        <v>30</v>
      </c>
      <c r="FT15" s="100">
        <v>16</v>
      </c>
      <c r="FU15" s="100">
        <v>10</v>
      </c>
      <c r="FV15" s="100">
        <v>11</v>
      </c>
      <c r="FW15" s="100">
        <v>10</v>
      </c>
      <c r="FX15" s="100">
        <v>4</v>
      </c>
      <c r="FY15" s="100">
        <v>1</v>
      </c>
      <c r="FZ15" s="46">
        <v>8</v>
      </c>
      <c r="GA15" s="82">
        <v>7</v>
      </c>
      <c r="GB15" s="104">
        <v>26</v>
      </c>
      <c r="GC15" s="105">
        <v>12</v>
      </c>
      <c r="GD15" s="106">
        <v>46</v>
      </c>
      <c r="GE15" s="45">
        <f>+'[1]2014'!M13</f>
        <v>31</v>
      </c>
      <c r="GF15" s="45">
        <f>+'[1]2015'!M13</f>
        <v>43</v>
      </c>
      <c r="GG15" s="45">
        <v>43</v>
      </c>
      <c r="GH15" s="100">
        <v>7</v>
      </c>
      <c r="GI15" s="100">
        <v>8</v>
      </c>
      <c r="GJ15" s="100">
        <v>13</v>
      </c>
      <c r="GK15" s="100">
        <v>8</v>
      </c>
      <c r="GL15" s="84">
        <v>3</v>
      </c>
      <c r="GM15" s="84">
        <v>8</v>
      </c>
      <c r="GN15" s="84">
        <v>7</v>
      </c>
      <c r="GO15" s="84">
        <v>2</v>
      </c>
      <c r="GP15" s="84">
        <v>2</v>
      </c>
      <c r="GQ15" s="46">
        <v>5</v>
      </c>
      <c r="GR15" s="82">
        <v>14</v>
      </c>
      <c r="GS15" s="43">
        <v>34</v>
      </c>
      <c r="GT15" s="102">
        <v>45</v>
      </c>
      <c r="GU15" s="103">
        <v>54</v>
      </c>
      <c r="GV15" s="45">
        <f>+'[1]2014'!N13</f>
        <v>29</v>
      </c>
      <c r="GW15" s="45">
        <f>+'[1]2015'!N13</f>
        <v>29</v>
      </c>
      <c r="GX15" s="45">
        <v>19</v>
      </c>
      <c r="GY15" s="100">
        <v>2</v>
      </c>
      <c r="GZ15" s="100">
        <v>5</v>
      </c>
      <c r="HA15" s="100">
        <v>1</v>
      </c>
      <c r="HB15" s="100">
        <v>32</v>
      </c>
      <c r="HC15" s="84">
        <v>4</v>
      </c>
      <c r="HD15" s="84">
        <v>14</v>
      </c>
      <c r="HE15" s="84">
        <v>1</v>
      </c>
      <c r="HF15" s="84">
        <v>24</v>
      </c>
      <c r="HG15" s="84">
        <v>21</v>
      </c>
      <c r="HH15" s="46">
        <v>10</v>
      </c>
      <c r="HI15" s="82">
        <v>11</v>
      </c>
      <c r="HJ15" s="43">
        <v>18</v>
      </c>
      <c r="HK15" s="102">
        <v>4</v>
      </c>
      <c r="HL15" s="103">
        <v>35</v>
      </c>
      <c r="HM15" s="45">
        <f>+'[1]2014'!O13</f>
        <v>18</v>
      </c>
      <c r="HN15" s="45">
        <f>+'[1]2015'!O13</f>
        <v>9</v>
      </c>
      <c r="HO15" s="45">
        <v>19</v>
      </c>
      <c r="HP15" s="100">
        <v>261</v>
      </c>
      <c r="HQ15" s="100">
        <v>283</v>
      </c>
      <c r="HR15" s="100">
        <v>257</v>
      </c>
      <c r="HS15" s="100">
        <v>266</v>
      </c>
      <c r="HT15" s="84">
        <v>234</v>
      </c>
      <c r="HU15" s="84">
        <v>259</v>
      </c>
      <c r="HV15" s="84">
        <v>83</v>
      </c>
      <c r="HW15" s="84">
        <v>230</v>
      </c>
      <c r="HX15" s="84">
        <v>164</v>
      </c>
      <c r="HY15" s="46">
        <v>328</v>
      </c>
      <c r="HZ15" s="82">
        <v>396</v>
      </c>
      <c r="IA15" s="43">
        <v>245</v>
      </c>
      <c r="IB15" s="102">
        <v>483</v>
      </c>
      <c r="IC15" s="103">
        <v>668</v>
      </c>
      <c r="ID15" s="45">
        <f>+'[1]2014'!P13</f>
        <v>839</v>
      </c>
      <c r="IE15" s="45">
        <f>+'[1]2015'!P13</f>
        <v>561</v>
      </c>
      <c r="IF15" s="45">
        <v>651</v>
      </c>
      <c r="IG15" s="100">
        <v>84</v>
      </c>
      <c r="IH15" s="100">
        <v>20</v>
      </c>
      <c r="II15" s="100">
        <v>21</v>
      </c>
      <c r="IJ15" s="100">
        <v>18</v>
      </c>
      <c r="IK15" s="84"/>
      <c r="IL15" s="84">
        <v>19</v>
      </c>
      <c r="IM15" s="84">
        <v>17</v>
      </c>
      <c r="IN15" s="84">
        <v>54</v>
      </c>
      <c r="IO15" s="46">
        <v>82</v>
      </c>
      <c r="IP15" s="46">
        <v>100</v>
      </c>
      <c r="IQ15" s="82">
        <v>56</v>
      </c>
      <c r="IR15" s="43">
        <v>112</v>
      </c>
      <c r="IS15" s="102">
        <v>130</v>
      </c>
      <c r="IT15" s="103">
        <v>142</v>
      </c>
      <c r="IU15" s="49">
        <f>+'[1]2014'!Q13</f>
        <v>276</v>
      </c>
      <c r="IV15" s="49">
        <f>+'[1]2015'!Q13</f>
        <v>208</v>
      </c>
      <c r="IW15" s="49">
        <v>247</v>
      </c>
    </row>
    <row r="16" spans="1:257" ht="15">
      <c r="A16" s="30" t="s">
        <v>39</v>
      </c>
      <c r="B16" s="31" t="s">
        <v>21</v>
      </c>
      <c r="C16" s="32">
        <f t="shared" si="25"/>
        <v>17360</v>
      </c>
      <c r="D16" s="32">
        <f t="shared" si="25"/>
        <v>18799</v>
      </c>
      <c r="E16" s="32">
        <f t="shared" si="25"/>
        <v>19562</v>
      </c>
      <c r="F16" s="32">
        <f t="shared" si="25"/>
        <v>19551</v>
      </c>
      <c r="G16" s="32">
        <f t="shared" si="25"/>
        <v>19713</v>
      </c>
      <c r="H16" s="32">
        <f t="shared" si="25"/>
        <v>19514</v>
      </c>
      <c r="I16" s="32">
        <v>19518</v>
      </c>
      <c r="J16" s="32">
        <f t="shared" si="26"/>
        <v>19763</v>
      </c>
      <c r="K16" s="32">
        <v>20459</v>
      </c>
      <c r="L16" s="32" t="e">
        <f>AC16+AT16+BK16+CB16+CS16+DJ16+EA16+ER16+FI16+FZ16+GQ16+HH16+HY16+IP16</f>
        <v>#VALUE!</v>
      </c>
      <c r="M16" s="38">
        <v>21633</v>
      </c>
      <c r="N16" s="38">
        <v>22371</v>
      </c>
      <c r="O16" s="38">
        <v>23524</v>
      </c>
      <c r="P16" s="34">
        <v>25505</v>
      </c>
      <c r="Q16" s="34">
        <f>+'[1]2014'!R14</f>
        <v>25635</v>
      </c>
      <c r="R16" s="34">
        <v>25581</v>
      </c>
      <c r="S16" s="35">
        <v>25727</v>
      </c>
      <c r="T16" s="36">
        <v>1192</v>
      </c>
      <c r="U16" s="36">
        <v>1287</v>
      </c>
      <c r="V16" s="36">
        <v>1422</v>
      </c>
      <c r="W16" s="36">
        <v>1394</v>
      </c>
      <c r="X16" s="36">
        <v>1056</v>
      </c>
      <c r="Y16" s="36">
        <v>1142</v>
      </c>
      <c r="Z16" s="36">
        <v>922</v>
      </c>
      <c r="AA16" s="36">
        <v>937</v>
      </c>
      <c r="AB16" s="36">
        <v>1010</v>
      </c>
      <c r="AC16" s="36">
        <v>953</v>
      </c>
      <c r="AD16" s="40">
        <v>1134</v>
      </c>
      <c r="AE16" s="38">
        <v>2305</v>
      </c>
      <c r="AF16" s="38">
        <v>955</v>
      </c>
      <c r="AG16" s="38">
        <v>1066</v>
      </c>
      <c r="AH16" s="38">
        <f>+'[1]2014'!D14</f>
        <v>1213</v>
      </c>
      <c r="AI16" s="38">
        <v>1022</v>
      </c>
      <c r="AJ16" s="39">
        <v>1142</v>
      </c>
      <c r="AK16" s="36">
        <v>748</v>
      </c>
      <c r="AL16" s="36">
        <v>707</v>
      </c>
      <c r="AM16" s="36">
        <v>664</v>
      </c>
      <c r="AN16" s="36">
        <v>684</v>
      </c>
      <c r="AO16" s="36">
        <v>710</v>
      </c>
      <c r="AP16" s="36">
        <v>712</v>
      </c>
      <c r="AQ16" s="36">
        <v>655</v>
      </c>
      <c r="AR16" s="36">
        <v>623</v>
      </c>
      <c r="AS16" s="36">
        <v>589</v>
      </c>
      <c r="AT16" s="36">
        <v>581</v>
      </c>
      <c r="AU16" s="40">
        <v>571</v>
      </c>
      <c r="AV16" s="37">
        <v>586</v>
      </c>
      <c r="AW16" s="37">
        <v>591</v>
      </c>
      <c r="AX16" s="37">
        <v>644</v>
      </c>
      <c r="AY16" s="40">
        <f>+'[1]2014'!E14</f>
        <v>570</v>
      </c>
      <c r="AZ16" s="40">
        <f>+'[1]2015'!E14</f>
        <v>562</v>
      </c>
      <c r="BA16" s="41">
        <v>500</v>
      </c>
      <c r="BB16" s="36">
        <v>1043</v>
      </c>
      <c r="BC16" s="36">
        <v>1198</v>
      </c>
      <c r="BD16" s="36">
        <v>1171</v>
      </c>
      <c r="BE16" s="36">
        <v>1156</v>
      </c>
      <c r="BF16" s="36">
        <v>1243</v>
      </c>
      <c r="BG16" s="36">
        <v>1063</v>
      </c>
      <c r="BH16" s="36">
        <v>1331</v>
      </c>
      <c r="BI16" s="36">
        <v>1370</v>
      </c>
      <c r="BJ16" s="36">
        <v>1336</v>
      </c>
      <c r="BK16" s="32" t="s">
        <v>40</v>
      </c>
      <c r="BL16" s="82">
        <v>906</v>
      </c>
      <c r="BM16" s="42">
        <v>954</v>
      </c>
      <c r="BN16" s="102">
        <v>970</v>
      </c>
      <c r="BO16" s="103">
        <v>982</v>
      </c>
      <c r="BP16" s="45">
        <f>+'[1]2014'!F14</f>
        <v>979</v>
      </c>
      <c r="BQ16" s="45">
        <f>+'[1]2015'!F14</f>
        <v>1115</v>
      </c>
      <c r="BR16" s="45">
        <v>1079</v>
      </c>
      <c r="BS16" s="46">
        <v>857</v>
      </c>
      <c r="BT16" s="46">
        <v>849</v>
      </c>
      <c r="BU16" s="46">
        <v>835</v>
      </c>
      <c r="BV16" s="46">
        <v>923</v>
      </c>
      <c r="BW16" s="46">
        <v>896</v>
      </c>
      <c r="BX16" s="46">
        <v>886</v>
      </c>
      <c r="BY16" s="46">
        <v>795</v>
      </c>
      <c r="BZ16" s="46">
        <v>801</v>
      </c>
      <c r="CA16" s="46">
        <v>875</v>
      </c>
      <c r="CB16" s="46">
        <v>882</v>
      </c>
      <c r="CC16" s="82">
        <v>915</v>
      </c>
      <c r="CD16" s="42">
        <v>946</v>
      </c>
      <c r="CE16" s="102">
        <v>887</v>
      </c>
      <c r="CF16" s="103">
        <v>895</v>
      </c>
      <c r="CG16" s="45">
        <f>+'[1]2014'!G14</f>
        <v>935</v>
      </c>
      <c r="CH16" s="45">
        <f>+'[1]2015'!G14</f>
        <v>935</v>
      </c>
      <c r="CI16" s="45">
        <v>855</v>
      </c>
      <c r="CJ16" s="46">
        <v>862</v>
      </c>
      <c r="CK16" s="46">
        <v>908</v>
      </c>
      <c r="CL16" s="46">
        <v>917</v>
      </c>
      <c r="CM16" s="46">
        <v>712</v>
      </c>
      <c r="CN16" s="46">
        <v>710</v>
      </c>
      <c r="CO16" s="46">
        <v>719</v>
      </c>
      <c r="CP16" s="46">
        <v>756</v>
      </c>
      <c r="CQ16" s="46">
        <v>741</v>
      </c>
      <c r="CR16" s="46">
        <v>670</v>
      </c>
      <c r="CS16" s="46">
        <v>687</v>
      </c>
      <c r="CT16" s="82">
        <v>728</v>
      </c>
      <c r="CU16" s="43">
        <v>718</v>
      </c>
      <c r="CV16" s="102">
        <v>724</v>
      </c>
      <c r="CW16" s="103">
        <v>735</v>
      </c>
      <c r="CX16" s="45">
        <f>+'[1]2014'!H14</f>
        <v>700</v>
      </c>
      <c r="CY16" s="45">
        <f>+'[1]2015'!H14</f>
        <v>700</v>
      </c>
      <c r="CZ16" s="45">
        <v>775</v>
      </c>
      <c r="DA16" s="46">
        <v>902</v>
      </c>
      <c r="DB16" s="46">
        <v>896</v>
      </c>
      <c r="DC16" s="46">
        <v>872</v>
      </c>
      <c r="DD16" s="46">
        <v>883</v>
      </c>
      <c r="DE16" s="46">
        <v>922</v>
      </c>
      <c r="DF16" s="46">
        <v>905</v>
      </c>
      <c r="DG16" s="46">
        <v>870</v>
      </c>
      <c r="DH16" s="46">
        <v>760</v>
      </c>
      <c r="DI16" s="46">
        <v>718</v>
      </c>
      <c r="DJ16" s="46">
        <v>675</v>
      </c>
      <c r="DK16" s="82">
        <v>665</v>
      </c>
      <c r="DL16" s="43">
        <v>645</v>
      </c>
      <c r="DM16" s="102">
        <v>729</v>
      </c>
      <c r="DN16" s="103">
        <v>742</v>
      </c>
      <c r="DO16" s="45">
        <f>+'[1]2014'!I14</f>
        <v>725</v>
      </c>
      <c r="DP16" s="45">
        <f>+'[1]2015'!I14</f>
        <v>725</v>
      </c>
      <c r="DQ16" s="45">
        <v>667</v>
      </c>
      <c r="DR16" s="46">
        <v>798</v>
      </c>
      <c r="DS16" s="46">
        <v>807</v>
      </c>
      <c r="DT16" s="46">
        <v>826</v>
      </c>
      <c r="DU16" s="46">
        <v>856</v>
      </c>
      <c r="DV16" s="46">
        <v>784</v>
      </c>
      <c r="DW16" s="46">
        <v>744</v>
      </c>
      <c r="DX16" s="46">
        <v>693</v>
      </c>
      <c r="DY16" s="46">
        <v>673</v>
      </c>
      <c r="DZ16" s="46">
        <v>617</v>
      </c>
      <c r="EA16" s="46">
        <v>599</v>
      </c>
      <c r="EB16" s="82">
        <v>693</v>
      </c>
      <c r="EC16" s="43">
        <v>720</v>
      </c>
      <c r="ED16" s="102">
        <v>690</v>
      </c>
      <c r="EE16" s="103">
        <v>624</v>
      </c>
      <c r="EF16" s="45">
        <f>+'[1]2014'!J14</f>
        <v>729</v>
      </c>
      <c r="EG16" s="45">
        <f>+'[1]2015'!J14</f>
        <v>769</v>
      </c>
      <c r="EH16" s="45">
        <v>789</v>
      </c>
      <c r="EI16" s="46">
        <v>626</v>
      </c>
      <c r="EJ16" s="46">
        <v>640</v>
      </c>
      <c r="EK16" s="46">
        <v>647</v>
      </c>
      <c r="EL16" s="46">
        <v>629</v>
      </c>
      <c r="EM16" s="46">
        <v>619</v>
      </c>
      <c r="EN16" s="46">
        <v>558</v>
      </c>
      <c r="EO16" s="46">
        <v>481</v>
      </c>
      <c r="EP16" s="46">
        <v>511</v>
      </c>
      <c r="EQ16" s="46">
        <v>577</v>
      </c>
      <c r="ER16" s="46">
        <v>485</v>
      </c>
      <c r="ES16" s="82">
        <v>505</v>
      </c>
      <c r="ET16" s="43">
        <v>512</v>
      </c>
      <c r="EU16" s="102">
        <v>559</v>
      </c>
      <c r="EV16" s="103">
        <v>560</v>
      </c>
      <c r="EW16" s="45">
        <f>+'[1]2014'!K14</f>
        <v>655</v>
      </c>
      <c r="EX16" s="45">
        <f>+'[1]2015'!K14</f>
        <v>655</v>
      </c>
      <c r="EY16" s="45">
        <v>609</v>
      </c>
      <c r="EZ16" s="46">
        <v>899</v>
      </c>
      <c r="FA16" s="46">
        <v>949</v>
      </c>
      <c r="FB16" s="46">
        <v>929</v>
      </c>
      <c r="FC16" s="46">
        <v>939</v>
      </c>
      <c r="FD16" s="46">
        <v>863</v>
      </c>
      <c r="FE16" s="46">
        <v>840</v>
      </c>
      <c r="FF16" s="46">
        <v>777</v>
      </c>
      <c r="FG16" s="46">
        <v>685</v>
      </c>
      <c r="FH16" s="46">
        <v>687</v>
      </c>
      <c r="FI16" s="46">
        <v>732</v>
      </c>
      <c r="FJ16" s="81">
        <v>723</v>
      </c>
      <c r="FK16" s="43">
        <v>789</v>
      </c>
      <c r="FL16" s="102">
        <v>759</v>
      </c>
      <c r="FM16" s="103">
        <v>767</v>
      </c>
      <c r="FN16" s="45">
        <f>+'[1]2014'!L14</f>
        <v>782</v>
      </c>
      <c r="FO16" s="45">
        <f>+'[1]2015'!L14</f>
        <v>782</v>
      </c>
      <c r="FP16" s="45">
        <v>782</v>
      </c>
      <c r="FQ16" s="46">
        <v>1523</v>
      </c>
      <c r="FR16" s="46">
        <v>1504</v>
      </c>
      <c r="FS16" s="46">
        <v>1509</v>
      </c>
      <c r="FT16" s="46">
        <v>1429</v>
      </c>
      <c r="FU16" s="46">
        <v>1570</v>
      </c>
      <c r="FV16" s="46">
        <v>1619</v>
      </c>
      <c r="FW16" s="46">
        <v>1578</v>
      </c>
      <c r="FX16" s="46">
        <v>1626</v>
      </c>
      <c r="FY16" s="46">
        <v>1420</v>
      </c>
      <c r="FZ16" s="46">
        <v>1386</v>
      </c>
      <c r="GA16" s="82">
        <v>1519</v>
      </c>
      <c r="GB16" s="43">
        <v>1405</v>
      </c>
      <c r="GC16" s="102">
        <v>1554</v>
      </c>
      <c r="GD16" s="103">
        <v>1566</v>
      </c>
      <c r="GE16" s="45">
        <f>+'[1]2014'!M14</f>
        <v>1418</v>
      </c>
      <c r="GF16" s="45">
        <f>+'[1]2015'!M14</f>
        <v>1418</v>
      </c>
      <c r="GG16" s="45">
        <v>1475</v>
      </c>
      <c r="GH16" s="46">
        <v>745</v>
      </c>
      <c r="GI16" s="46">
        <v>833</v>
      </c>
      <c r="GJ16" s="46">
        <v>841</v>
      </c>
      <c r="GK16" s="46">
        <v>807</v>
      </c>
      <c r="GL16" s="46">
        <v>855</v>
      </c>
      <c r="GM16" s="46">
        <v>731</v>
      </c>
      <c r="GN16" s="46">
        <v>739</v>
      </c>
      <c r="GO16" s="46">
        <v>664</v>
      </c>
      <c r="GP16" s="46">
        <v>636</v>
      </c>
      <c r="GQ16" s="46">
        <v>756</v>
      </c>
      <c r="GR16" s="82">
        <v>667</v>
      </c>
      <c r="GS16" s="43">
        <v>756</v>
      </c>
      <c r="GT16" s="102">
        <v>762</v>
      </c>
      <c r="GU16" s="103">
        <v>727</v>
      </c>
      <c r="GV16" s="45">
        <f>+'[1]2014'!N14</f>
        <v>762</v>
      </c>
      <c r="GW16" s="45">
        <f>+'[1]2015'!N14</f>
        <v>731</v>
      </c>
      <c r="GX16" s="45">
        <v>684</v>
      </c>
      <c r="GY16" s="46">
        <v>1125</v>
      </c>
      <c r="GZ16" s="46">
        <v>1029</v>
      </c>
      <c r="HA16" s="46">
        <v>1019</v>
      </c>
      <c r="HB16" s="46">
        <v>1029</v>
      </c>
      <c r="HC16" s="46">
        <v>1005</v>
      </c>
      <c r="HD16" s="46">
        <v>1009</v>
      </c>
      <c r="HE16" s="46">
        <v>972</v>
      </c>
      <c r="HF16" s="46">
        <v>963</v>
      </c>
      <c r="HG16" s="46">
        <v>943</v>
      </c>
      <c r="HH16" s="46">
        <v>936</v>
      </c>
      <c r="HI16" s="81">
        <v>1164</v>
      </c>
      <c r="HJ16" s="43">
        <v>1110</v>
      </c>
      <c r="HK16" s="102">
        <v>1214</v>
      </c>
      <c r="HL16" s="103">
        <v>1139</v>
      </c>
      <c r="HM16" s="45">
        <f>+'[1]2014'!O14</f>
        <v>1193</v>
      </c>
      <c r="HN16" s="45">
        <f>+'[1]2015'!O14</f>
        <v>1193</v>
      </c>
      <c r="HO16" s="45">
        <v>1103</v>
      </c>
      <c r="HP16" s="46">
        <v>4113</v>
      </c>
      <c r="HQ16" s="46">
        <v>4891</v>
      </c>
      <c r="HR16" s="46">
        <v>5272</v>
      </c>
      <c r="HS16" s="46">
        <v>5282</v>
      </c>
      <c r="HT16" s="46">
        <v>5450</v>
      </c>
      <c r="HU16" s="46">
        <v>5089</v>
      </c>
      <c r="HV16" s="46">
        <v>5235</v>
      </c>
      <c r="HW16" s="46">
        <v>4987</v>
      </c>
      <c r="HX16" s="46">
        <v>5412</v>
      </c>
      <c r="HY16" s="46">
        <v>5600</v>
      </c>
      <c r="HZ16" s="81">
        <v>5864</v>
      </c>
      <c r="IA16" s="43">
        <v>6223</v>
      </c>
      <c r="IB16" s="102">
        <v>6875</v>
      </c>
      <c r="IC16" s="103">
        <v>7334</v>
      </c>
      <c r="ID16" s="45">
        <f>+'[1]2014'!P14</f>
        <v>7281</v>
      </c>
      <c r="IE16" s="45">
        <f>+'[1]2015'!P14</f>
        <v>7281</v>
      </c>
      <c r="IF16" s="45">
        <v>7886</v>
      </c>
      <c r="IG16" s="46">
        <v>1927</v>
      </c>
      <c r="IH16" s="46">
        <v>2301</v>
      </c>
      <c r="II16" s="46">
        <v>2638</v>
      </c>
      <c r="IJ16" s="46">
        <v>2828</v>
      </c>
      <c r="IK16" s="46">
        <v>3030</v>
      </c>
      <c r="IL16" s="46">
        <v>3497</v>
      </c>
      <c r="IM16" s="46">
        <v>3714</v>
      </c>
      <c r="IN16" s="46">
        <v>4422</v>
      </c>
      <c r="IO16" s="46">
        <v>4969</v>
      </c>
      <c r="IP16" s="46">
        <v>5168</v>
      </c>
      <c r="IQ16" s="82">
        <v>5579</v>
      </c>
      <c r="IR16" s="43">
        <v>5914</v>
      </c>
      <c r="IS16" s="102">
        <v>6255</v>
      </c>
      <c r="IT16" s="103">
        <v>7724</v>
      </c>
      <c r="IU16" s="49">
        <f>+'[1]2014'!Q14</f>
        <v>7693</v>
      </c>
      <c r="IV16" s="49">
        <f>+'[1]2015'!Q14</f>
        <v>7693</v>
      </c>
      <c r="IW16" s="49">
        <v>7381</v>
      </c>
    </row>
    <row r="17" spans="1:257" s="107" customFormat="1" ht="13.5" customHeight="1">
      <c r="A17" s="30" t="s">
        <v>41</v>
      </c>
      <c r="B17" s="31" t="s">
        <v>21</v>
      </c>
      <c r="C17" s="32">
        <f t="shared" si="25"/>
        <v>9258</v>
      </c>
      <c r="D17" s="32">
        <f t="shared" si="25"/>
        <v>8796</v>
      </c>
      <c r="E17" s="32">
        <f t="shared" si="25"/>
        <v>8881</v>
      </c>
      <c r="F17" s="32">
        <f t="shared" si="25"/>
        <v>8663</v>
      </c>
      <c r="G17" s="32">
        <f t="shared" si="25"/>
        <v>8770</v>
      </c>
      <c r="H17" s="32">
        <f t="shared" si="25"/>
        <v>8144</v>
      </c>
      <c r="I17" s="32">
        <v>7662</v>
      </c>
      <c r="J17" s="32">
        <f t="shared" si="26"/>
        <v>7036</v>
      </c>
      <c r="K17" s="32">
        <v>6914</v>
      </c>
      <c r="L17" s="32">
        <f>AB17+AR17+BI17+BY17+CO17+DE17+DU17+EK17+FA17+FQ17+GA17+GQ17+HG17+HW17</f>
        <v>8912</v>
      </c>
      <c r="M17" s="38">
        <f t="shared" ref="M17:M23" si="27">AC17+AS17+BI17+BY17+CO17+DE17+DU17+EK17+FA17+FQ17+GA17+GQ17+HG17+HW17</f>
        <v>8861</v>
      </c>
      <c r="N17" s="38">
        <v>6792</v>
      </c>
      <c r="O17" s="38">
        <v>6858</v>
      </c>
      <c r="P17" s="34">
        <v>6950</v>
      </c>
      <c r="Q17" s="34">
        <f>+'[1]2014'!R15</f>
        <v>7086</v>
      </c>
      <c r="R17" s="34">
        <v>7106</v>
      </c>
      <c r="S17" s="35">
        <v>7342</v>
      </c>
      <c r="T17" s="36">
        <v>695</v>
      </c>
      <c r="U17" s="36">
        <v>702</v>
      </c>
      <c r="V17" s="36">
        <v>680</v>
      </c>
      <c r="W17" s="36">
        <v>645</v>
      </c>
      <c r="X17" s="36">
        <v>656</v>
      </c>
      <c r="Y17" s="36">
        <v>754</v>
      </c>
      <c r="Z17" s="36">
        <v>549</v>
      </c>
      <c r="AA17" s="36">
        <v>467</v>
      </c>
      <c r="AB17" s="36">
        <v>456</v>
      </c>
      <c r="AC17" s="36">
        <v>423</v>
      </c>
      <c r="AD17" s="40">
        <v>395</v>
      </c>
      <c r="AE17" s="38">
        <v>97</v>
      </c>
      <c r="AF17" s="38">
        <v>432</v>
      </c>
      <c r="AG17" s="38">
        <v>466</v>
      </c>
      <c r="AH17" s="38">
        <f>+'[1]2014'!D15</f>
        <v>493</v>
      </c>
      <c r="AI17" s="38">
        <v>462</v>
      </c>
      <c r="AJ17" s="39">
        <v>618</v>
      </c>
      <c r="AK17" s="36">
        <v>590</v>
      </c>
      <c r="AL17" s="36">
        <v>596</v>
      </c>
      <c r="AM17" s="36">
        <v>565</v>
      </c>
      <c r="AN17" s="36">
        <v>581</v>
      </c>
      <c r="AO17" s="36">
        <v>595</v>
      </c>
      <c r="AP17" s="36">
        <v>571</v>
      </c>
      <c r="AQ17" s="36">
        <v>519</v>
      </c>
      <c r="AR17" s="36">
        <v>456</v>
      </c>
      <c r="AS17" s="36">
        <v>438</v>
      </c>
      <c r="AT17" s="36">
        <v>442</v>
      </c>
      <c r="AU17" s="40">
        <v>457</v>
      </c>
      <c r="AV17" s="37">
        <v>476</v>
      </c>
      <c r="AW17" s="37">
        <v>455</v>
      </c>
      <c r="AX17" s="37">
        <v>501</v>
      </c>
      <c r="AY17" s="40">
        <f>+'[1]2014'!E15</f>
        <v>506</v>
      </c>
      <c r="AZ17" s="40">
        <f>+'[1]2015'!E15</f>
        <v>435</v>
      </c>
      <c r="BA17" s="41">
        <v>375</v>
      </c>
      <c r="BB17" s="36">
        <v>780</v>
      </c>
      <c r="BC17" s="36">
        <v>892</v>
      </c>
      <c r="BD17" s="36">
        <v>769</v>
      </c>
      <c r="BE17" s="36">
        <v>832</v>
      </c>
      <c r="BF17" s="36">
        <v>899</v>
      </c>
      <c r="BG17" s="36">
        <v>738</v>
      </c>
      <c r="BH17" s="36">
        <v>874</v>
      </c>
      <c r="BI17" s="36">
        <v>686</v>
      </c>
      <c r="BJ17" s="36">
        <v>490</v>
      </c>
      <c r="BK17" s="32" t="s">
        <v>42</v>
      </c>
      <c r="BL17" s="82">
        <v>480</v>
      </c>
      <c r="BM17" s="42">
        <v>568</v>
      </c>
      <c r="BN17" s="102">
        <v>485</v>
      </c>
      <c r="BO17" s="103">
        <v>517</v>
      </c>
      <c r="BP17" s="45">
        <f>+'[1]2014'!F15</f>
        <v>526</v>
      </c>
      <c r="BQ17" s="45">
        <f>+'[1]2015'!F15</f>
        <v>612</v>
      </c>
      <c r="BR17" s="45">
        <v>612</v>
      </c>
      <c r="BS17" s="46">
        <v>562</v>
      </c>
      <c r="BT17" s="46">
        <v>557</v>
      </c>
      <c r="BU17" s="46">
        <v>630</v>
      </c>
      <c r="BV17" s="46">
        <v>726</v>
      </c>
      <c r="BW17" s="46">
        <v>702</v>
      </c>
      <c r="BX17" s="46">
        <v>705</v>
      </c>
      <c r="BY17" s="46">
        <v>669</v>
      </c>
      <c r="BZ17" s="46">
        <v>659</v>
      </c>
      <c r="CA17" s="46">
        <v>673</v>
      </c>
      <c r="CB17" s="46">
        <v>662</v>
      </c>
      <c r="CC17" s="82">
        <v>700</v>
      </c>
      <c r="CD17" s="42">
        <v>716</v>
      </c>
      <c r="CE17" s="102">
        <v>755</v>
      </c>
      <c r="CF17" s="103">
        <v>732</v>
      </c>
      <c r="CG17" s="45">
        <f>+'[1]2014'!G15</f>
        <v>764</v>
      </c>
      <c r="CH17" s="45">
        <f>+'[1]2015'!G15</f>
        <v>764</v>
      </c>
      <c r="CI17" s="45">
        <v>670</v>
      </c>
      <c r="CJ17" s="46">
        <v>680</v>
      </c>
      <c r="CK17" s="46">
        <v>542</v>
      </c>
      <c r="CL17" s="46">
        <v>626</v>
      </c>
      <c r="CM17" s="46">
        <v>434</v>
      </c>
      <c r="CN17" s="46">
        <v>443</v>
      </c>
      <c r="CO17" s="46">
        <v>448</v>
      </c>
      <c r="CP17" s="46">
        <v>504</v>
      </c>
      <c r="CQ17" s="46">
        <v>433</v>
      </c>
      <c r="CR17" s="46">
        <v>350</v>
      </c>
      <c r="CS17" s="46">
        <v>313</v>
      </c>
      <c r="CT17" s="82">
        <v>334</v>
      </c>
      <c r="CU17" s="43">
        <v>332</v>
      </c>
      <c r="CV17" s="102">
        <v>346</v>
      </c>
      <c r="CW17" s="103">
        <v>361</v>
      </c>
      <c r="CX17" s="45">
        <f>+'[1]2014'!H15</f>
        <v>395</v>
      </c>
      <c r="CY17" s="45">
        <f>+'[1]2015'!H15</f>
        <v>395</v>
      </c>
      <c r="CZ17" s="45">
        <v>439</v>
      </c>
      <c r="DA17" s="46">
        <v>821</v>
      </c>
      <c r="DB17" s="46">
        <v>773</v>
      </c>
      <c r="DC17" s="46">
        <v>788</v>
      </c>
      <c r="DD17" s="46">
        <v>765</v>
      </c>
      <c r="DE17" s="46">
        <v>797</v>
      </c>
      <c r="DF17" s="46">
        <v>774</v>
      </c>
      <c r="DG17" s="46">
        <v>737</v>
      </c>
      <c r="DH17" s="46">
        <v>611</v>
      </c>
      <c r="DI17" s="46">
        <v>546</v>
      </c>
      <c r="DJ17" s="46">
        <v>533</v>
      </c>
      <c r="DK17" s="82">
        <v>515</v>
      </c>
      <c r="DL17" s="43">
        <v>509</v>
      </c>
      <c r="DM17" s="102">
        <v>530</v>
      </c>
      <c r="DN17" s="103">
        <v>538</v>
      </c>
      <c r="DO17" s="45">
        <f>+'[1]2014'!I15</f>
        <v>543</v>
      </c>
      <c r="DP17" s="45">
        <f>+'[1]2015'!I15</f>
        <v>543</v>
      </c>
      <c r="DQ17" s="45">
        <v>502</v>
      </c>
      <c r="DR17" s="46">
        <v>564</v>
      </c>
      <c r="DS17" s="46">
        <v>459</v>
      </c>
      <c r="DT17" s="46">
        <v>489</v>
      </c>
      <c r="DU17" s="46">
        <v>503</v>
      </c>
      <c r="DV17" s="46">
        <v>469</v>
      </c>
      <c r="DW17" s="46">
        <v>419</v>
      </c>
      <c r="DX17" s="46">
        <v>364</v>
      </c>
      <c r="DY17" s="46">
        <v>362</v>
      </c>
      <c r="DZ17" s="46">
        <v>351</v>
      </c>
      <c r="EA17" s="46">
        <v>363</v>
      </c>
      <c r="EB17" s="82">
        <v>371</v>
      </c>
      <c r="EC17" s="43">
        <v>375</v>
      </c>
      <c r="ED17" s="102">
        <v>385</v>
      </c>
      <c r="EE17" s="103">
        <v>394</v>
      </c>
      <c r="EF17" s="45">
        <f>+'[1]2014'!J15</f>
        <v>405</v>
      </c>
      <c r="EG17" s="45">
        <f>+'[1]2015'!J15</f>
        <v>441</v>
      </c>
      <c r="EH17" s="45">
        <v>420</v>
      </c>
      <c r="EI17" s="46">
        <v>537</v>
      </c>
      <c r="EJ17" s="46">
        <v>563</v>
      </c>
      <c r="EK17" s="46">
        <v>558</v>
      </c>
      <c r="EL17" s="46">
        <v>555</v>
      </c>
      <c r="EM17" s="46">
        <v>542</v>
      </c>
      <c r="EN17" s="46">
        <v>475</v>
      </c>
      <c r="EO17" s="46">
        <v>377</v>
      </c>
      <c r="EP17" s="46">
        <v>426</v>
      </c>
      <c r="EQ17" s="46">
        <v>412</v>
      </c>
      <c r="ER17" s="46">
        <v>437</v>
      </c>
      <c r="ES17" s="82">
        <v>395</v>
      </c>
      <c r="ET17" s="43">
        <v>399</v>
      </c>
      <c r="EU17" s="102">
        <v>415</v>
      </c>
      <c r="EV17" s="103">
        <v>462</v>
      </c>
      <c r="EW17" s="45">
        <f>+'[1]2014'!K15</f>
        <v>482</v>
      </c>
      <c r="EX17" s="45">
        <f>+'[1]2015'!K15</f>
        <v>482</v>
      </c>
      <c r="EY17" s="45">
        <v>508</v>
      </c>
      <c r="EZ17" s="46">
        <v>802</v>
      </c>
      <c r="FA17" s="46">
        <v>701</v>
      </c>
      <c r="FB17" s="46">
        <v>755</v>
      </c>
      <c r="FC17" s="46">
        <v>743</v>
      </c>
      <c r="FD17" s="46">
        <v>607</v>
      </c>
      <c r="FE17" s="46">
        <v>615</v>
      </c>
      <c r="FF17" s="46">
        <v>548</v>
      </c>
      <c r="FG17" s="46">
        <v>558</v>
      </c>
      <c r="FH17" s="46">
        <v>626</v>
      </c>
      <c r="FI17" s="46">
        <v>571</v>
      </c>
      <c r="FJ17" s="82">
        <v>590</v>
      </c>
      <c r="FK17" s="43">
        <v>574</v>
      </c>
      <c r="FL17" s="102">
        <v>536</v>
      </c>
      <c r="FM17" s="103">
        <v>547</v>
      </c>
      <c r="FN17" s="45">
        <f>+'[1]2014'!L15</f>
        <v>551</v>
      </c>
      <c r="FO17" s="45">
        <f>+'[1]2015'!L15</f>
        <v>551</v>
      </c>
      <c r="FP17" s="45">
        <v>560</v>
      </c>
      <c r="FQ17" s="46">
        <v>1251</v>
      </c>
      <c r="FR17" s="46">
        <v>1188</v>
      </c>
      <c r="FS17" s="46">
        <v>1104</v>
      </c>
      <c r="FT17" s="46">
        <v>1037</v>
      </c>
      <c r="FU17" s="46">
        <v>1160</v>
      </c>
      <c r="FV17" s="46">
        <v>1091</v>
      </c>
      <c r="FW17" s="46">
        <v>1148</v>
      </c>
      <c r="FX17" s="46">
        <v>1228</v>
      </c>
      <c r="FY17" s="46">
        <v>1217</v>
      </c>
      <c r="FZ17" s="46">
        <v>1160</v>
      </c>
      <c r="GA17" s="82">
        <v>1114</v>
      </c>
      <c r="GB17" s="43">
        <v>1011</v>
      </c>
      <c r="GC17" s="102">
        <v>1025</v>
      </c>
      <c r="GD17" s="103">
        <v>974</v>
      </c>
      <c r="GE17" s="45">
        <f>+'[1]2014'!M15</f>
        <v>986</v>
      </c>
      <c r="GF17" s="45">
        <f>+'[1]2015'!M15</f>
        <v>986</v>
      </c>
      <c r="GG17" s="45">
        <v>956</v>
      </c>
      <c r="GH17" s="46">
        <v>476</v>
      </c>
      <c r="GI17" s="46">
        <v>692</v>
      </c>
      <c r="GJ17" s="46">
        <v>718</v>
      </c>
      <c r="GK17" s="46">
        <v>686</v>
      </c>
      <c r="GL17" s="46">
        <v>758</v>
      </c>
      <c r="GM17" s="46">
        <v>632</v>
      </c>
      <c r="GN17" s="46">
        <v>638</v>
      </c>
      <c r="GO17" s="46">
        <v>392</v>
      </c>
      <c r="GP17" s="46">
        <v>543</v>
      </c>
      <c r="GQ17" s="46">
        <v>635</v>
      </c>
      <c r="GR17" s="82">
        <v>608</v>
      </c>
      <c r="GS17" s="43">
        <v>580</v>
      </c>
      <c r="GT17" s="102">
        <v>548</v>
      </c>
      <c r="GU17" s="103">
        <v>539</v>
      </c>
      <c r="GV17" s="45">
        <f>+'[1]2014'!N15</f>
        <v>542</v>
      </c>
      <c r="GW17" s="45">
        <f>+'[1]2015'!N15</f>
        <v>542</v>
      </c>
      <c r="GX17" s="45">
        <v>538</v>
      </c>
      <c r="GY17" s="46">
        <v>678</v>
      </c>
      <c r="GZ17" s="46">
        <v>581</v>
      </c>
      <c r="HA17" s="46">
        <v>637</v>
      </c>
      <c r="HB17" s="46">
        <v>568</v>
      </c>
      <c r="HC17" s="46">
        <v>567</v>
      </c>
      <c r="HD17" s="46">
        <v>444</v>
      </c>
      <c r="HE17" s="46">
        <v>418</v>
      </c>
      <c r="HF17" s="46">
        <v>448</v>
      </c>
      <c r="HG17" s="46">
        <v>414</v>
      </c>
      <c r="HH17" s="46">
        <v>424</v>
      </c>
      <c r="HI17" s="82">
        <v>413</v>
      </c>
      <c r="HJ17" s="43">
        <v>432</v>
      </c>
      <c r="HK17" s="102">
        <v>455</v>
      </c>
      <c r="HL17" s="103">
        <v>449</v>
      </c>
      <c r="HM17" s="45">
        <f>+'[1]2014'!O15</f>
        <v>462</v>
      </c>
      <c r="HN17" s="45">
        <f>+'[1]2015'!O15</f>
        <v>462</v>
      </c>
      <c r="HO17" s="45">
        <v>510</v>
      </c>
      <c r="HP17" s="46">
        <v>795</v>
      </c>
      <c r="HQ17" s="46">
        <v>519</v>
      </c>
      <c r="HR17" s="46">
        <v>548</v>
      </c>
      <c r="HS17" s="46">
        <v>569</v>
      </c>
      <c r="HT17" s="46">
        <v>495</v>
      </c>
      <c r="HU17" s="46">
        <v>393</v>
      </c>
      <c r="HV17" s="46">
        <v>267</v>
      </c>
      <c r="HW17" s="46">
        <v>224</v>
      </c>
      <c r="HX17" s="46">
        <v>323</v>
      </c>
      <c r="HY17" s="46">
        <v>304</v>
      </c>
      <c r="HZ17" s="82">
        <v>295</v>
      </c>
      <c r="IA17" s="43">
        <v>314</v>
      </c>
      <c r="IB17" s="102">
        <v>336</v>
      </c>
      <c r="IC17" s="103">
        <v>366</v>
      </c>
      <c r="ID17" s="45">
        <f>+'[1]2014'!P15</f>
        <v>332</v>
      </c>
      <c r="IE17" s="45">
        <f>+'[1]2015'!P15</f>
        <v>332</v>
      </c>
      <c r="IF17" s="45">
        <v>433</v>
      </c>
      <c r="IG17" s="46">
        <v>27</v>
      </c>
      <c r="IH17" s="46">
        <v>31</v>
      </c>
      <c r="II17" s="46">
        <v>14</v>
      </c>
      <c r="IJ17" s="46">
        <v>19</v>
      </c>
      <c r="IK17" s="46">
        <v>80</v>
      </c>
      <c r="IL17" s="46">
        <v>85</v>
      </c>
      <c r="IM17" s="46">
        <v>50</v>
      </c>
      <c r="IN17" s="46">
        <v>86</v>
      </c>
      <c r="IO17" s="46">
        <v>75</v>
      </c>
      <c r="IP17" s="46">
        <v>71</v>
      </c>
      <c r="IQ17" s="82">
        <v>83</v>
      </c>
      <c r="IR17" s="43">
        <v>86</v>
      </c>
      <c r="IS17" s="102">
        <v>155</v>
      </c>
      <c r="IT17" s="103">
        <v>104</v>
      </c>
      <c r="IU17" s="49">
        <f>+'[1]2014'!Q15</f>
        <v>99</v>
      </c>
      <c r="IV17" s="49">
        <f>+'[1]2015'!Q15</f>
        <v>99</v>
      </c>
      <c r="IW17" s="49">
        <v>201</v>
      </c>
    </row>
    <row r="18" spans="1:257" ht="15">
      <c r="A18" s="30" t="s">
        <v>43</v>
      </c>
      <c r="B18" s="31" t="s">
        <v>21</v>
      </c>
      <c r="C18" s="32">
        <f t="shared" si="25"/>
        <v>4201</v>
      </c>
      <c r="D18" s="32">
        <f t="shared" si="25"/>
        <v>4105</v>
      </c>
      <c r="E18" s="32">
        <f t="shared" si="25"/>
        <v>3933</v>
      </c>
      <c r="F18" s="32">
        <f t="shared" si="25"/>
        <v>4092</v>
      </c>
      <c r="G18" s="32">
        <f t="shared" si="25"/>
        <v>3936</v>
      </c>
      <c r="H18" s="32">
        <f t="shared" si="25"/>
        <v>3858</v>
      </c>
      <c r="I18" s="32">
        <v>3490</v>
      </c>
      <c r="J18" s="32">
        <f t="shared" si="26"/>
        <v>3430</v>
      </c>
      <c r="K18" s="32">
        <v>3305</v>
      </c>
      <c r="L18" s="32">
        <f>+AB18+AR18+BI18+BY18+CO18+DE18+DU18+EK18+FA18+FQ18+GA18+GQ18+HG18+HW18</f>
        <v>4079</v>
      </c>
      <c r="M18" s="38">
        <f t="shared" si="27"/>
        <v>4078</v>
      </c>
      <c r="N18" s="38">
        <v>3495</v>
      </c>
      <c r="O18" s="38">
        <v>3552</v>
      </c>
      <c r="P18" s="34">
        <v>3685</v>
      </c>
      <c r="Q18" s="34">
        <f>+'[1]2014'!R16</f>
        <v>3777</v>
      </c>
      <c r="R18" s="34">
        <v>3988</v>
      </c>
      <c r="S18" s="35">
        <v>4137</v>
      </c>
      <c r="T18" s="36">
        <v>315</v>
      </c>
      <c r="U18" s="36">
        <v>317</v>
      </c>
      <c r="V18" s="36">
        <v>318</v>
      </c>
      <c r="W18" s="36">
        <v>328</v>
      </c>
      <c r="X18" s="36">
        <v>331</v>
      </c>
      <c r="Y18" s="36">
        <v>312</v>
      </c>
      <c r="Z18" s="36">
        <v>273</v>
      </c>
      <c r="AA18" s="36">
        <v>245</v>
      </c>
      <c r="AB18" s="36">
        <v>237</v>
      </c>
      <c r="AC18" s="36">
        <v>231</v>
      </c>
      <c r="AD18" s="40">
        <v>221</v>
      </c>
      <c r="AE18" s="38">
        <v>1093</v>
      </c>
      <c r="AF18" s="38">
        <v>252</v>
      </c>
      <c r="AG18" s="38">
        <v>271</v>
      </c>
      <c r="AH18" s="38">
        <f>+'[1]2014'!D16</f>
        <v>289</v>
      </c>
      <c r="AI18" s="38">
        <v>327</v>
      </c>
      <c r="AJ18" s="39">
        <v>334</v>
      </c>
      <c r="AK18" s="36">
        <v>269</v>
      </c>
      <c r="AL18" s="36">
        <v>269</v>
      </c>
      <c r="AM18" s="36">
        <v>262</v>
      </c>
      <c r="AN18" s="36">
        <v>254</v>
      </c>
      <c r="AO18" s="36">
        <v>251</v>
      </c>
      <c r="AP18" s="36">
        <v>267</v>
      </c>
      <c r="AQ18" s="36">
        <v>213</v>
      </c>
      <c r="AR18" s="36">
        <v>208</v>
      </c>
      <c r="AS18" s="36">
        <v>213</v>
      </c>
      <c r="AT18" s="36">
        <v>218</v>
      </c>
      <c r="AU18" s="40">
        <v>218</v>
      </c>
      <c r="AV18" s="40">
        <v>247</v>
      </c>
      <c r="AW18" s="40">
        <v>238</v>
      </c>
      <c r="AX18" s="40">
        <v>256</v>
      </c>
      <c r="AY18" s="40">
        <f>+'[1]2014'!E16</f>
        <v>262</v>
      </c>
      <c r="AZ18" s="40">
        <f>+'[1]2015'!E16</f>
        <v>269</v>
      </c>
      <c r="BA18" s="41">
        <v>290</v>
      </c>
      <c r="BB18" s="36">
        <v>364</v>
      </c>
      <c r="BC18" s="36">
        <v>366</v>
      </c>
      <c r="BD18" s="36">
        <v>328</v>
      </c>
      <c r="BE18" s="36">
        <v>335</v>
      </c>
      <c r="BF18" s="36">
        <v>320</v>
      </c>
      <c r="BG18" s="36">
        <v>418</v>
      </c>
      <c r="BH18" s="36">
        <v>295</v>
      </c>
      <c r="BI18" s="36">
        <v>334</v>
      </c>
      <c r="BJ18" s="36">
        <v>292</v>
      </c>
      <c r="BK18" s="32" t="s">
        <v>44</v>
      </c>
      <c r="BL18" s="82">
        <v>273</v>
      </c>
      <c r="BM18" s="42">
        <v>302</v>
      </c>
      <c r="BN18" s="44">
        <v>293</v>
      </c>
      <c r="BO18" s="45">
        <v>304</v>
      </c>
      <c r="BP18" s="45">
        <f>+'[1]2014'!F16</f>
        <v>325</v>
      </c>
      <c r="BQ18" s="45">
        <f>+'[1]2015'!F16</f>
        <v>360</v>
      </c>
      <c r="BR18" s="45">
        <v>384</v>
      </c>
      <c r="BS18" s="46">
        <v>311</v>
      </c>
      <c r="BT18" s="46">
        <v>329</v>
      </c>
      <c r="BU18" s="46">
        <v>323</v>
      </c>
      <c r="BV18" s="46">
        <v>336</v>
      </c>
      <c r="BW18" s="46">
        <v>341</v>
      </c>
      <c r="BX18" s="46">
        <v>372</v>
      </c>
      <c r="BY18" s="46">
        <v>304</v>
      </c>
      <c r="BZ18" s="46">
        <v>307</v>
      </c>
      <c r="CA18" s="46">
        <v>308</v>
      </c>
      <c r="CB18" s="46">
        <v>285</v>
      </c>
      <c r="CC18" s="82">
        <v>324</v>
      </c>
      <c r="CD18" s="43">
        <v>344</v>
      </c>
      <c r="CE18" s="44">
        <v>348</v>
      </c>
      <c r="CF18" s="45">
        <v>358</v>
      </c>
      <c r="CG18" s="45">
        <f>+'[1]2014'!G16</f>
        <v>369</v>
      </c>
      <c r="CH18" s="45">
        <f>+'[1]2015'!G16</f>
        <v>380</v>
      </c>
      <c r="CI18" s="45">
        <v>393</v>
      </c>
      <c r="CJ18" s="46">
        <v>250</v>
      </c>
      <c r="CK18" s="46">
        <v>277</v>
      </c>
      <c r="CL18" s="46">
        <v>209</v>
      </c>
      <c r="CM18" s="46">
        <v>205</v>
      </c>
      <c r="CN18" s="46">
        <v>205</v>
      </c>
      <c r="CO18" s="46">
        <v>217</v>
      </c>
      <c r="CP18" s="46">
        <v>205</v>
      </c>
      <c r="CQ18" s="46">
        <v>204</v>
      </c>
      <c r="CR18" s="46">
        <v>171</v>
      </c>
      <c r="CS18" s="46">
        <v>169</v>
      </c>
      <c r="CT18" s="82">
        <v>174</v>
      </c>
      <c r="CU18" s="43">
        <v>182</v>
      </c>
      <c r="CV18" s="44">
        <v>184</v>
      </c>
      <c r="CW18" s="45">
        <v>199</v>
      </c>
      <c r="CX18" s="45">
        <f>+'[1]2014'!H16</f>
        <v>219</v>
      </c>
      <c r="CY18" s="45">
        <f>+'[1]2015'!H16</f>
        <v>227</v>
      </c>
      <c r="CZ18" s="45">
        <v>260</v>
      </c>
      <c r="DA18" s="46">
        <v>347</v>
      </c>
      <c r="DB18" s="46">
        <v>343</v>
      </c>
      <c r="DC18" s="46">
        <v>348</v>
      </c>
      <c r="DD18" s="46">
        <v>328</v>
      </c>
      <c r="DE18" s="46">
        <v>316</v>
      </c>
      <c r="DF18" s="46">
        <v>252</v>
      </c>
      <c r="DG18" s="46">
        <v>280</v>
      </c>
      <c r="DH18" s="46">
        <v>274</v>
      </c>
      <c r="DI18" s="46">
        <v>254</v>
      </c>
      <c r="DJ18" s="46">
        <v>260</v>
      </c>
      <c r="DK18" s="82">
        <v>247</v>
      </c>
      <c r="DL18" s="43">
        <v>256</v>
      </c>
      <c r="DM18" s="44">
        <v>266</v>
      </c>
      <c r="DN18" s="45">
        <v>282</v>
      </c>
      <c r="DO18" s="45">
        <f>+'[1]2014'!I16</f>
        <v>284</v>
      </c>
      <c r="DP18" s="45">
        <f>+'[1]2015'!I16</f>
        <v>298</v>
      </c>
      <c r="DQ18" s="45">
        <v>301</v>
      </c>
      <c r="DR18" s="46">
        <v>240</v>
      </c>
      <c r="DS18" s="46">
        <v>237</v>
      </c>
      <c r="DT18" s="46">
        <v>243</v>
      </c>
      <c r="DU18" s="46">
        <v>233</v>
      </c>
      <c r="DV18" s="46">
        <v>255</v>
      </c>
      <c r="DW18" s="46">
        <v>199</v>
      </c>
      <c r="DX18" s="46">
        <v>282</v>
      </c>
      <c r="DY18" s="46">
        <v>168</v>
      </c>
      <c r="DZ18" s="46">
        <v>166</v>
      </c>
      <c r="EA18" s="46">
        <v>179</v>
      </c>
      <c r="EB18" s="82">
        <v>184</v>
      </c>
      <c r="EC18" s="43">
        <v>198</v>
      </c>
      <c r="ED18" s="44">
        <v>201</v>
      </c>
      <c r="EE18" s="45">
        <v>204</v>
      </c>
      <c r="EF18" s="45">
        <f>+'[1]2014'!J16</f>
        <v>212</v>
      </c>
      <c r="EG18" s="45">
        <f>+'[1]2015'!J16</f>
        <v>235</v>
      </c>
      <c r="EH18" s="45">
        <v>244</v>
      </c>
      <c r="EI18" s="46">
        <v>257</v>
      </c>
      <c r="EJ18" s="46">
        <v>272</v>
      </c>
      <c r="EK18" s="46">
        <v>274</v>
      </c>
      <c r="EL18" s="46">
        <v>281</v>
      </c>
      <c r="EM18" s="46">
        <v>282</v>
      </c>
      <c r="EN18" s="46">
        <v>296</v>
      </c>
      <c r="EO18" s="46">
        <v>220</v>
      </c>
      <c r="EP18" s="46">
        <v>200</v>
      </c>
      <c r="EQ18" s="46">
        <v>189</v>
      </c>
      <c r="ER18" s="46">
        <v>210</v>
      </c>
      <c r="ES18" s="82">
        <v>209</v>
      </c>
      <c r="ET18" s="43">
        <v>211</v>
      </c>
      <c r="EU18" s="44">
        <v>220</v>
      </c>
      <c r="EV18" s="45">
        <v>244</v>
      </c>
      <c r="EW18" s="45">
        <f>+'[1]2014'!K16</f>
        <v>254</v>
      </c>
      <c r="EX18" s="45">
        <f>+'[1]2015'!K16</f>
        <v>283</v>
      </c>
      <c r="EY18" s="45">
        <v>285</v>
      </c>
      <c r="EZ18" s="46">
        <v>325</v>
      </c>
      <c r="FA18" s="46">
        <v>319</v>
      </c>
      <c r="FB18" s="46">
        <v>308</v>
      </c>
      <c r="FC18" s="46">
        <v>316</v>
      </c>
      <c r="FD18" s="46">
        <v>303</v>
      </c>
      <c r="FE18" s="46">
        <v>294</v>
      </c>
      <c r="FF18" s="46">
        <v>288</v>
      </c>
      <c r="FG18" s="46">
        <v>295</v>
      </c>
      <c r="FH18" s="46">
        <v>308</v>
      </c>
      <c r="FI18" s="46">
        <v>294</v>
      </c>
      <c r="FJ18" s="82">
        <v>303</v>
      </c>
      <c r="FK18" s="43">
        <v>295</v>
      </c>
      <c r="FL18" s="44">
        <v>293</v>
      </c>
      <c r="FM18" s="45">
        <v>300</v>
      </c>
      <c r="FN18" s="45">
        <f>+'[1]2014'!L16</f>
        <v>299</v>
      </c>
      <c r="FO18" s="45">
        <f>+'[1]2015'!L16</f>
        <v>306</v>
      </c>
      <c r="FP18" s="45">
        <v>304</v>
      </c>
      <c r="FQ18" s="46">
        <v>499</v>
      </c>
      <c r="FR18" s="46">
        <v>477</v>
      </c>
      <c r="FS18" s="46">
        <v>494</v>
      </c>
      <c r="FT18" s="46">
        <v>570</v>
      </c>
      <c r="FU18" s="46">
        <v>509</v>
      </c>
      <c r="FV18" s="46">
        <v>486</v>
      </c>
      <c r="FW18" s="46">
        <v>523</v>
      </c>
      <c r="FX18" s="46">
        <v>553</v>
      </c>
      <c r="FY18" s="46">
        <v>549</v>
      </c>
      <c r="FZ18" s="46">
        <v>565</v>
      </c>
      <c r="GA18" s="82">
        <v>560</v>
      </c>
      <c r="GB18" s="43">
        <v>501</v>
      </c>
      <c r="GC18" s="44">
        <v>535</v>
      </c>
      <c r="GD18" s="45">
        <v>516</v>
      </c>
      <c r="GE18" s="45">
        <f>+'[1]2014'!M16</f>
        <v>500</v>
      </c>
      <c r="GF18" s="45">
        <f>+'[1]2015'!M16</f>
        <v>475</v>
      </c>
      <c r="GG18" s="45">
        <v>473</v>
      </c>
      <c r="GH18" s="46">
        <v>337</v>
      </c>
      <c r="GI18" s="46">
        <v>272</v>
      </c>
      <c r="GJ18" s="46">
        <v>259</v>
      </c>
      <c r="GK18" s="46">
        <v>278</v>
      </c>
      <c r="GL18" s="46">
        <v>260</v>
      </c>
      <c r="GM18" s="46">
        <v>259</v>
      </c>
      <c r="GN18" s="46">
        <v>275</v>
      </c>
      <c r="GO18" s="46">
        <v>298</v>
      </c>
      <c r="GP18" s="46">
        <v>263</v>
      </c>
      <c r="GQ18" s="46">
        <v>276</v>
      </c>
      <c r="GR18" s="82">
        <v>295</v>
      </c>
      <c r="GS18" s="43">
        <v>274</v>
      </c>
      <c r="GT18" s="44">
        <v>258</v>
      </c>
      <c r="GU18" s="45">
        <v>260</v>
      </c>
      <c r="GV18" s="45">
        <f>+'[1]2014'!N16</f>
        <v>265</v>
      </c>
      <c r="GW18" s="45">
        <f>+'[1]2015'!N16</f>
        <v>272</v>
      </c>
      <c r="GX18" s="45">
        <v>274</v>
      </c>
      <c r="GY18" s="46">
        <v>279</v>
      </c>
      <c r="GZ18" s="46">
        <v>265</v>
      </c>
      <c r="HA18" s="46">
        <v>262</v>
      </c>
      <c r="HB18" s="46">
        <v>269</v>
      </c>
      <c r="HC18" s="46">
        <v>247</v>
      </c>
      <c r="HD18" s="46">
        <v>239</v>
      </c>
      <c r="HE18" s="46">
        <v>196</v>
      </c>
      <c r="HF18" s="46">
        <v>199</v>
      </c>
      <c r="HG18" s="46">
        <v>190</v>
      </c>
      <c r="HH18" s="46">
        <v>197</v>
      </c>
      <c r="HI18" s="82">
        <v>207</v>
      </c>
      <c r="HJ18" s="43">
        <v>222</v>
      </c>
      <c r="HK18" s="44">
        <v>234</v>
      </c>
      <c r="HL18" s="45">
        <v>241</v>
      </c>
      <c r="HM18" s="45">
        <f>+'[1]2014'!O16</f>
        <v>252</v>
      </c>
      <c r="HN18" s="45">
        <f>+'[1]2015'!O16</f>
        <v>275</v>
      </c>
      <c r="HO18" s="45">
        <v>285</v>
      </c>
      <c r="HP18" s="46">
        <v>396</v>
      </c>
      <c r="HQ18" s="46">
        <v>346</v>
      </c>
      <c r="HR18" s="46">
        <v>291</v>
      </c>
      <c r="HS18" s="46">
        <v>335</v>
      </c>
      <c r="HT18" s="46">
        <v>295</v>
      </c>
      <c r="HU18" s="46">
        <v>207</v>
      </c>
      <c r="HV18" s="46">
        <v>99</v>
      </c>
      <c r="HW18" s="46">
        <v>112</v>
      </c>
      <c r="HX18" s="46">
        <v>134</v>
      </c>
      <c r="HY18" s="46">
        <v>145</v>
      </c>
      <c r="HZ18" s="82">
        <v>139</v>
      </c>
      <c r="IA18" s="43">
        <v>172</v>
      </c>
      <c r="IB18" s="44">
        <v>184</v>
      </c>
      <c r="IC18" s="45">
        <v>199</v>
      </c>
      <c r="ID18" s="45">
        <f>+'[1]2014'!P16</f>
        <v>201</v>
      </c>
      <c r="IE18" s="45">
        <f>+'[1]2015'!P16</f>
        <v>231</v>
      </c>
      <c r="IF18" s="45">
        <v>246</v>
      </c>
      <c r="IG18" s="46">
        <v>12</v>
      </c>
      <c r="IH18" s="46">
        <v>16</v>
      </c>
      <c r="II18" s="46">
        <v>14</v>
      </c>
      <c r="IJ18" s="46">
        <v>24</v>
      </c>
      <c r="IK18" s="46">
        <v>21</v>
      </c>
      <c r="IL18" s="46">
        <v>40</v>
      </c>
      <c r="IM18" s="46">
        <v>37</v>
      </c>
      <c r="IN18" s="46">
        <v>33</v>
      </c>
      <c r="IO18" s="46">
        <v>31</v>
      </c>
      <c r="IP18" s="46">
        <v>35</v>
      </c>
      <c r="IQ18" s="82">
        <v>41</v>
      </c>
      <c r="IR18" s="43">
        <v>44</v>
      </c>
      <c r="IS18" s="44">
        <v>46</v>
      </c>
      <c r="IT18" s="45">
        <v>51</v>
      </c>
      <c r="IU18" s="49">
        <f>+'[1]2014'!Q16</f>
        <v>46</v>
      </c>
      <c r="IV18" s="49">
        <f>+'[1]2015'!Q16</f>
        <v>50</v>
      </c>
      <c r="IW18" s="49">
        <v>64</v>
      </c>
    </row>
    <row r="19" spans="1:257" ht="15">
      <c r="A19" s="30" t="s">
        <v>45</v>
      </c>
      <c r="B19" s="31" t="s">
        <v>21</v>
      </c>
      <c r="C19" s="32">
        <f t="shared" si="25"/>
        <v>575</v>
      </c>
      <c r="D19" s="32">
        <f t="shared" si="25"/>
        <v>748</v>
      </c>
      <c r="E19" s="32">
        <f t="shared" si="25"/>
        <v>787</v>
      </c>
      <c r="F19" s="32">
        <f t="shared" si="25"/>
        <v>1010</v>
      </c>
      <c r="G19" s="32">
        <f t="shared" si="25"/>
        <v>1229</v>
      </c>
      <c r="H19" s="32">
        <f t="shared" si="25"/>
        <v>1569</v>
      </c>
      <c r="I19" s="32">
        <v>1577</v>
      </c>
      <c r="J19" s="32">
        <f t="shared" si="26"/>
        <v>1860</v>
      </c>
      <c r="K19" s="32">
        <v>2384</v>
      </c>
      <c r="L19" s="32">
        <f>+AB19+AR19+BI19+BY19+CO19+DE19+DU19+EK19+FA19+FQ19+GA19+GQ19+HG19+HW19</f>
        <v>1852</v>
      </c>
      <c r="M19" s="38">
        <f t="shared" si="27"/>
        <v>1873</v>
      </c>
      <c r="N19" s="38">
        <v>2923</v>
      </c>
      <c r="O19" s="38">
        <v>2788</v>
      </c>
      <c r="P19" s="34">
        <v>2924</v>
      </c>
      <c r="Q19" s="34">
        <f>+'[1]2014'!R17</f>
        <v>3053</v>
      </c>
      <c r="R19" s="34">
        <v>3289</v>
      </c>
      <c r="S19" s="35">
        <v>3405</v>
      </c>
      <c r="T19" s="36">
        <v>52</v>
      </c>
      <c r="U19" s="36">
        <v>78</v>
      </c>
      <c r="V19" s="36">
        <v>70</v>
      </c>
      <c r="W19" s="36">
        <v>93</v>
      </c>
      <c r="X19" s="36">
        <v>113</v>
      </c>
      <c r="Y19" s="36">
        <v>120</v>
      </c>
      <c r="Z19" s="36">
        <v>124</v>
      </c>
      <c r="AA19" s="36">
        <v>141</v>
      </c>
      <c r="AB19" s="36">
        <v>164</v>
      </c>
      <c r="AC19" s="36">
        <v>168</v>
      </c>
      <c r="AD19" s="40">
        <v>204</v>
      </c>
      <c r="AE19" s="38">
        <v>420</v>
      </c>
      <c r="AF19" s="38">
        <v>182</v>
      </c>
      <c r="AG19" s="38">
        <v>184</v>
      </c>
      <c r="AH19" s="38">
        <f>+'[1]2014'!D17</f>
        <v>206</v>
      </c>
      <c r="AI19" s="38">
        <v>234</v>
      </c>
      <c r="AJ19" s="39">
        <v>257</v>
      </c>
      <c r="AK19" s="36">
        <v>40</v>
      </c>
      <c r="AL19" s="36">
        <v>37</v>
      </c>
      <c r="AM19" s="36">
        <v>36</v>
      </c>
      <c r="AN19" s="36">
        <v>48</v>
      </c>
      <c r="AO19" s="36">
        <v>72</v>
      </c>
      <c r="AP19" s="36">
        <v>91</v>
      </c>
      <c r="AQ19" s="36">
        <v>96</v>
      </c>
      <c r="AR19" s="36">
        <v>99</v>
      </c>
      <c r="AS19" s="36">
        <v>116</v>
      </c>
      <c r="AT19" s="36">
        <v>101</v>
      </c>
      <c r="AU19" s="40">
        <v>244</v>
      </c>
      <c r="AV19" s="37">
        <v>145</v>
      </c>
      <c r="AW19" s="37">
        <v>215</v>
      </c>
      <c r="AX19" s="37">
        <v>229</v>
      </c>
      <c r="AY19" s="40">
        <f>+'[1]2014'!E17</f>
        <v>238</v>
      </c>
      <c r="AZ19" s="40">
        <f>+'[1]2015'!E17</f>
        <v>255</v>
      </c>
      <c r="BA19" s="41">
        <v>267</v>
      </c>
      <c r="BB19" s="36">
        <v>65</v>
      </c>
      <c r="BC19" s="36">
        <v>71</v>
      </c>
      <c r="BD19" s="36">
        <v>48</v>
      </c>
      <c r="BE19" s="36">
        <v>51</v>
      </c>
      <c r="BF19" s="36">
        <v>108</v>
      </c>
      <c r="BG19" s="36">
        <v>99</v>
      </c>
      <c r="BH19" s="36">
        <v>123</v>
      </c>
      <c r="BI19" s="36">
        <v>134</v>
      </c>
      <c r="BJ19" s="36">
        <v>134</v>
      </c>
      <c r="BK19" s="32" t="s">
        <v>46</v>
      </c>
      <c r="BL19" s="82">
        <v>203</v>
      </c>
      <c r="BM19" s="42">
        <v>247</v>
      </c>
      <c r="BN19" s="98">
        <v>235</v>
      </c>
      <c r="BO19" s="99">
        <v>249</v>
      </c>
      <c r="BP19" s="45">
        <f>+'[1]2014'!F17</f>
        <v>248</v>
      </c>
      <c r="BQ19" s="45">
        <f>+'[1]2015'!F17</f>
        <v>295</v>
      </c>
      <c r="BR19" s="45">
        <v>329</v>
      </c>
      <c r="BS19" s="46">
        <v>35</v>
      </c>
      <c r="BT19" s="46">
        <v>25</v>
      </c>
      <c r="BU19" s="46">
        <v>49</v>
      </c>
      <c r="BV19" s="46">
        <v>80</v>
      </c>
      <c r="BW19" s="46">
        <v>128</v>
      </c>
      <c r="BX19" s="46">
        <v>143</v>
      </c>
      <c r="BY19" s="46">
        <v>157</v>
      </c>
      <c r="BZ19" s="46">
        <v>247</v>
      </c>
      <c r="CA19" s="46">
        <v>275</v>
      </c>
      <c r="CB19" s="46">
        <v>199</v>
      </c>
      <c r="CC19" s="82">
        <v>342</v>
      </c>
      <c r="CD19" s="48">
        <v>244</v>
      </c>
      <c r="CE19" s="98">
        <v>282</v>
      </c>
      <c r="CF19" s="99">
        <v>265</v>
      </c>
      <c r="CG19" s="45">
        <f>+'[1]2014'!G17</f>
        <v>348</v>
      </c>
      <c r="CH19" s="45">
        <f>+'[1]2015'!G17</f>
        <v>289</v>
      </c>
      <c r="CI19" s="45">
        <v>256</v>
      </c>
      <c r="CJ19" s="46">
        <v>31</v>
      </c>
      <c r="CK19" s="46">
        <v>36</v>
      </c>
      <c r="CL19" s="46">
        <v>40</v>
      </c>
      <c r="CM19" s="46">
        <v>44</v>
      </c>
      <c r="CN19" s="46">
        <v>65</v>
      </c>
      <c r="CO19" s="46">
        <v>122</v>
      </c>
      <c r="CP19" s="46">
        <v>125</v>
      </c>
      <c r="CQ19" s="46">
        <v>114</v>
      </c>
      <c r="CR19" s="46">
        <v>143</v>
      </c>
      <c r="CS19" s="46">
        <v>127</v>
      </c>
      <c r="CT19" s="82">
        <v>122</v>
      </c>
      <c r="CU19" s="43">
        <v>138</v>
      </c>
      <c r="CV19" s="98">
        <v>144</v>
      </c>
      <c r="CW19" s="99">
        <v>147</v>
      </c>
      <c r="CX19" s="45">
        <f>+'[1]2014'!H17</f>
        <v>190</v>
      </c>
      <c r="CY19" s="45">
        <f>+'[1]2015'!H17</f>
        <v>193</v>
      </c>
      <c r="CZ19" s="45">
        <v>214</v>
      </c>
      <c r="DA19" s="46">
        <v>39</v>
      </c>
      <c r="DB19" s="46">
        <v>51</v>
      </c>
      <c r="DC19" s="46">
        <v>60</v>
      </c>
      <c r="DD19" s="46">
        <v>72</v>
      </c>
      <c r="DE19" s="46">
        <v>97</v>
      </c>
      <c r="DF19" s="46">
        <v>115</v>
      </c>
      <c r="DG19" s="46">
        <v>149</v>
      </c>
      <c r="DH19" s="46">
        <v>161</v>
      </c>
      <c r="DI19" s="46">
        <v>184</v>
      </c>
      <c r="DJ19" s="46">
        <v>188</v>
      </c>
      <c r="DK19" s="82">
        <v>221</v>
      </c>
      <c r="DL19" s="43">
        <v>240</v>
      </c>
      <c r="DM19" s="98">
        <v>216</v>
      </c>
      <c r="DN19" s="99">
        <v>231</v>
      </c>
      <c r="DO19" s="45">
        <f>+'[1]2014'!I17</f>
        <v>217</v>
      </c>
      <c r="DP19" s="45">
        <f>+'[1]2015'!I17</f>
        <v>255</v>
      </c>
      <c r="DQ19" s="45">
        <v>244</v>
      </c>
      <c r="DR19" s="46">
        <v>37</v>
      </c>
      <c r="DS19" s="46">
        <v>31</v>
      </c>
      <c r="DT19" s="46">
        <v>41</v>
      </c>
      <c r="DU19" s="46">
        <v>55</v>
      </c>
      <c r="DV19" s="46">
        <v>72</v>
      </c>
      <c r="DW19" s="46">
        <v>110</v>
      </c>
      <c r="DX19" s="46">
        <v>71</v>
      </c>
      <c r="DY19" s="46">
        <v>100</v>
      </c>
      <c r="DZ19" s="46">
        <v>151</v>
      </c>
      <c r="EA19" s="46">
        <v>127</v>
      </c>
      <c r="EB19" s="82">
        <v>155</v>
      </c>
      <c r="EC19" s="43">
        <v>188</v>
      </c>
      <c r="ED19" s="98">
        <v>149</v>
      </c>
      <c r="EE19" s="99">
        <v>183</v>
      </c>
      <c r="EF19" s="45">
        <f>+'[1]2014'!J17</f>
        <v>201</v>
      </c>
      <c r="EG19" s="45">
        <f>+'[1]2015'!J17</f>
        <v>208</v>
      </c>
      <c r="EH19" s="45">
        <v>200</v>
      </c>
      <c r="EI19" s="46"/>
      <c r="EJ19" s="46">
        <v>53</v>
      </c>
      <c r="EK19" s="46">
        <v>76</v>
      </c>
      <c r="EL19" s="46">
        <v>95</v>
      </c>
      <c r="EM19" s="46">
        <v>100</v>
      </c>
      <c r="EN19" s="46">
        <v>135</v>
      </c>
      <c r="EO19" s="46">
        <v>96</v>
      </c>
      <c r="EP19" s="46">
        <v>105</v>
      </c>
      <c r="EQ19" s="46">
        <v>113</v>
      </c>
      <c r="ER19" s="46">
        <v>80</v>
      </c>
      <c r="ES19" s="82">
        <v>159</v>
      </c>
      <c r="ET19" s="43">
        <v>157</v>
      </c>
      <c r="EU19" s="98">
        <v>165</v>
      </c>
      <c r="EV19" s="99">
        <v>211</v>
      </c>
      <c r="EW19" s="45">
        <f>+'[1]2014'!K17</f>
        <v>150</v>
      </c>
      <c r="EX19" s="45">
        <f>+'[1]2015'!K17</f>
        <v>246</v>
      </c>
      <c r="EY19" s="45">
        <v>260</v>
      </c>
      <c r="EZ19" s="46">
        <v>46</v>
      </c>
      <c r="FA19" s="46">
        <v>83</v>
      </c>
      <c r="FB19" s="46">
        <v>77</v>
      </c>
      <c r="FC19" s="46">
        <v>81</v>
      </c>
      <c r="FD19" s="46">
        <v>94</v>
      </c>
      <c r="FE19" s="46">
        <v>108</v>
      </c>
      <c r="FF19" s="46">
        <v>149</v>
      </c>
      <c r="FG19" s="46">
        <v>173</v>
      </c>
      <c r="FH19" s="46">
        <v>161</v>
      </c>
      <c r="FI19" s="46">
        <v>173</v>
      </c>
      <c r="FJ19" s="82">
        <v>243</v>
      </c>
      <c r="FK19" s="43">
        <v>250</v>
      </c>
      <c r="FL19" s="98">
        <v>246</v>
      </c>
      <c r="FM19" s="99">
        <v>234</v>
      </c>
      <c r="FN19" s="45">
        <f>+'[1]2014'!L17</f>
        <v>237</v>
      </c>
      <c r="FO19" s="45">
        <f>+'[1]2015'!L17</f>
        <v>255</v>
      </c>
      <c r="FP19" s="45">
        <v>236</v>
      </c>
      <c r="FQ19" s="46">
        <v>96</v>
      </c>
      <c r="FR19" s="46">
        <v>109</v>
      </c>
      <c r="FS19" s="46">
        <v>115</v>
      </c>
      <c r="FT19" s="46">
        <v>139</v>
      </c>
      <c r="FU19" s="46">
        <v>139</v>
      </c>
      <c r="FV19" s="46">
        <v>170</v>
      </c>
      <c r="FW19" s="46">
        <v>209</v>
      </c>
      <c r="FX19" s="46">
        <v>245</v>
      </c>
      <c r="FY19" s="46">
        <v>395</v>
      </c>
      <c r="FZ19" s="46">
        <v>324</v>
      </c>
      <c r="GA19" s="82">
        <v>427</v>
      </c>
      <c r="GB19" s="43">
        <v>483</v>
      </c>
      <c r="GC19" s="98">
        <v>391</v>
      </c>
      <c r="GD19" s="99">
        <v>393</v>
      </c>
      <c r="GE19" s="45">
        <f>+'[1]2014'!M17</f>
        <v>424</v>
      </c>
      <c r="GF19" s="45">
        <f>+'[1]2015'!M17</f>
        <v>404</v>
      </c>
      <c r="GG19" s="45">
        <v>402</v>
      </c>
      <c r="GH19" s="46">
        <v>63</v>
      </c>
      <c r="GI19" s="46">
        <v>74</v>
      </c>
      <c r="GJ19" s="46">
        <v>80</v>
      </c>
      <c r="GK19" s="46">
        <v>144</v>
      </c>
      <c r="GL19" s="46">
        <v>115</v>
      </c>
      <c r="GM19" s="46">
        <v>196</v>
      </c>
      <c r="GN19" s="46">
        <v>127</v>
      </c>
      <c r="GO19" s="46">
        <v>149</v>
      </c>
      <c r="GP19" s="46">
        <v>298</v>
      </c>
      <c r="GQ19" s="46">
        <v>165</v>
      </c>
      <c r="GR19" s="82">
        <v>310</v>
      </c>
      <c r="GS19" s="43">
        <v>242</v>
      </c>
      <c r="GT19" s="98">
        <v>190</v>
      </c>
      <c r="GU19" s="99">
        <v>210</v>
      </c>
      <c r="GV19" s="45">
        <f>+'[1]2014'!N17</f>
        <v>205</v>
      </c>
      <c r="GW19" s="45">
        <f>+'[1]2015'!N17</f>
        <v>212</v>
      </c>
      <c r="GX19" s="45">
        <v>211</v>
      </c>
      <c r="GY19" s="46">
        <v>24</v>
      </c>
      <c r="GZ19" s="46">
        <v>48</v>
      </c>
      <c r="HA19" s="46">
        <v>34</v>
      </c>
      <c r="HB19" s="46">
        <v>38</v>
      </c>
      <c r="HC19" s="46">
        <v>47</v>
      </c>
      <c r="HD19" s="46">
        <v>84</v>
      </c>
      <c r="HE19" s="46">
        <v>83</v>
      </c>
      <c r="HF19" s="46">
        <v>117</v>
      </c>
      <c r="HG19" s="46">
        <v>119</v>
      </c>
      <c r="HH19" s="46">
        <v>124</v>
      </c>
      <c r="HI19" s="82">
        <v>124</v>
      </c>
      <c r="HJ19" s="43">
        <v>175</v>
      </c>
      <c r="HK19" s="98">
        <v>197</v>
      </c>
      <c r="HL19" s="99">
        <v>220</v>
      </c>
      <c r="HM19" s="45">
        <f>+'[1]2014'!O17</f>
        <v>243</v>
      </c>
      <c r="HN19" s="45">
        <f>+'[1]2015'!O17</f>
        <v>256</v>
      </c>
      <c r="HO19" s="45">
        <v>287</v>
      </c>
      <c r="HP19" s="46">
        <v>44</v>
      </c>
      <c r="HQ19" s="46">
        <v>44</v>
      </c>
      <c r="HR19" s="46">
        <v>51</v>
      </c>
      <c r="HS19" s="46">
        <v>55</v>
      </c>
      <c r="HT19" s="46">
        <v>63</v>
      </c>
      <c r="HU19" s="46">
        <v>58</v>
      </c>
      <c r="HV19" s="46">
        <v>58</v>
      </c>
      <c r="HW19" s="46">
        <v>58</v>
      </c>
      <c r="HX19" s="46">
        <v>101</v>
      </c>
      <c r="HY19" s="46">
        <v>121</v>
      </c>
      <c r="HZ19" s="82">
        <v>118</v>
      </c>
      <c r="IA19" s="43">
        <v>184</v>
      </c>
      <c r="IB19" s="98">
        <v>149</v>
      </c>
      <c r="IC19" s="99">
        <v>166</v>
      </c>
      <c r="ID19" s="45">
        <f>+'[1]2014'!P17</f>
        <v>110</v>
      </c>
      <c r="IE19" s="45">
        <f>+'[1]2015'!P17</f>
        <v>148</v>
      </c>
      <c r="IF19" s="45">
        <v>188</v>
      </c>
      <c r="IG19" s="46">
        <v>3</v>
      </c>
      <c r="IH19" s="46">
        <v>8</v>
      </c>
      <c r="II19" s="46">
        <v>10</v>
      </c>
      <c r="IJ19" s="46">
        <v>15</v>
      </c>
      <c r="IK19" s="46">
        <v>16</v>
      </c>
      <c r="IL19" s="46">
        <v>18</v>
      </c>
      <c r="IM19" s="46">
        <v>10</v>
      </c>
      <c r="IN19" s="46">
        <v>17</v>
      </c>
      <c r="IO19" s="46">
        <v>30</v>
      </c>
      <c r="IP19" s="46">
        <v>42</v>
      </c>
      <c r="IQ19" s="82">
        <v>41</v>
      </c>
      <c r="IR19" s="43">
        <v>35</v>
      </c>
      <c r="IS19" s="98">
        <v>27</v>
      </c>
      <c r="IT19" s="99">
        <v>2</v>
      </c>
      <c r="IU19" s="49">
        <f>+'[1]2014'!Q17</f>
        <v>36</v>
      </c>
      <c r="IV19" s="49">
        <f>+'[1]2015'!Q17</f>
        <v>39</v>
      </c>
      <c r="IW19" s="49">
        <v>54</v>
      </c>
    </row>
    <row r="20" spans="1:257" ht="15">
      <c r="A20" s="30" t="s">
        <v>47</v>
      </c>
      <c r="B20" s="31" t="s">
        <v>21</v>
      </c>
      <c r="C20" s="32">
        <f t="shared" si="25"/>
        <v>588</v>
      </c>
      <c r="D20" s="32">
        <f t="shared" si="25"/>
        <v>723</v>
      </c>
      <c r="E20" s="32">
        <f t="shared" si="25"/>
        <v>708</v>
      </c>
      <c r="F20" s="32">
        <f t="shared" si="25"/>
        <v>909</v>
      </c>
      <c r="G20" s="32">
        <f t="shared" si="25"/>
        <v>1358</v>
      </c>
      <c r="H20" s="32">
        <f t="shared" si="25"/>
        <v>1463</v>
      </c>
      <c r="I20" s="32">
        <v>1292</v>
      </c>
      <c r="J20" s="32">
        <f t="shared" si="26"/>
        <v>1257</v>
      </c>
      <c r="K20" s="32">
        <v>1797</v>
      </c>
      <c r="L20" s="32">
        <f>+AB20+AR20+BI20+BY20+CO20+DE20+DU20+EK20+FA20+FQ20+GA20+GQ20+HG20+HW20</f>
        <v>1487</v>
      </c>
      <c r="M20" s="38">
        <f t="shared" si="27"/>
        <v>1417</v>
      </c>
      <c r="N20" s="38">
        <v>2208</v>
      </c>
      <c r="O20" s="38">
        <v>2497</v>
      </c>
      <c r="P20" s="34">
        <v>2631</v>
      </c>
      <c r="Q20" s="34">
        <f>+'[1]2014'!R18</f>
        <v>2813</v>
      </c>
      <c r="R20" s="34">
        <v>2961</v>
      </c>
      <c r="S20" s="35">
        <v>2947</v>
      </c>
      <c r="T20" s="36">
        <v>58</v>
      </c>
      <c r="U20" s="36">
        <v>94</v>
      </c>
      <c r="V20" s="36">
        <v>66</v>
      </c>
      <c r="W20" s="36">
        <v>99</v>
      </c>
      <c r="X20" s="36">
        <v>126</v>
      </c>
      <c r="Y20" s="36">
        <v>108</v>
      </c>
      <c r="Z20" s="36">
        <v>92</v>
      </c>
      <c r="AA20" s="36">
        <v>89</v>
      </c>
      <c r="AB20" s="36">
        <v>171</v>
      </c>
      <c r="AC20" s="36">
        <v>101</v>
      </c>
      <c r="AD20" s="40">
        <v>170</v>
      </c>
      <c r="AE20" s="38">
        <v>247</v>
      </c>
      <c r="AF20" s="38">
        <v>174</v>
      </c>
      <c r="AG20" s="38">
        <v>184</v>
      </c>
      <c r="AH20" s="38">
        <f>+'[1]2014'!D18</f>
        <v>193</v>
      </c>
      <c r="AI20" s="38">
        <v>204</v>
      </c>
      <c r="AJ20" s="39">
        <v>231</v>
      </c>
      <c r="AK20" s="36">
        <v>39</v>
      </c>
      <c r="AL20" s="36">
        <v>45</v>
      </c>
      <c r="AM20" s="36">
        <v>58</v>
      </c>
      <c r="AN20" s="36">
        <v>48</v>
      </c>
      <c r="AO20" s="36">
        <v>68</v>
      </c>
      <c r="AP20" s="36">
        <v>76</v>
      </c>
      <c r="AQ20" s="36">
        <v>64</v>
      </c>
      <c r="AR20" s="36">
        <v>97</v>
      </c>
      <c r="AS20" s="36">
        <v>97</v>
      </c>
      <c r="AT20" s="36">
        <v>97</v>
      </c>
      <c r="AU20" s="40">
        <v>198</v>
      </c>
      <c r="AV20" s="37">
        <v>132</v>
      </c>
      <c r="AW20" s="37">
        <v>204</v>
      </c>
      <c r="AX20" s="37">
        <v>217</v>
      </c>
      <c r="AY20" s="40">
        <f>+'[1]2014'!E18</f>
        <v>212</v>
      </c>
      <c r="AZ20" s="40">
        <f>+'[1]2015'!E18</f>
        <v>237</v>
      </c>
      <c r="BA20" s="41">
        <v>245</v>
      </c>
      <c r="BB20" s="36">
        <v>89</v>
      </c>
      <c r="BC20" s="36">
        <v>107</v>
      </c>
      <c r="BD20" s="36">
        <v>61</v>
      </c>
      <c r="BE20" s="36">
        <v>56</v>
      </c>
      <c r="BF20" s="36">
        <v>94</v>
      </c>
      <c r="BG20" s="36">
        <v>70</v>
      </c>
      <c r="BH20" s="36">
        <v>124</v>
      </c>
      <c r="BI20" s="36">
        <v>80</v>
      </c>
      <c r="BJ20" s="36">
        <v>110</v>
      </c>
      <c r="BK20" s="32" t="s">
        <v>48</v>
      </c>
      <c r="BL20" s="82">
        <v>121</v>
      </c>
      <c r="BM20" s="42">
        <v>171</v>
      </c>
      <c r="BN20" s="98">
        <v>207</v>
      </c>
      <c r="BO20" s="99">
        <v>174</v>
      </c>
      <c r="BP20" s="45">
        <f>+'[1]2014'!F18</f>
        <v>249</v>
      </c>
      <c r="BQ20" s="45">
        <f>+'[1]2015'!F18</f>
        <v>270</v>
      </c>
      <c r="BR20" s="45">
        <v>295</v>
      </c>
      <c r="BS20" s="46">
        <v>18</v>
      </c>
      <c r="BT20" s="46">
        <v>19</v>
      </c>
      <c r="BU20" s="46">
        <v>48</v>
      </c>
      <c r="BV20" s="46">
        <v>70</v>
      </c>
      <c r="BW20" s="46">
        <v>119</v>
      </c>
      <c r="BX20" s="46">
        <v>134</v>
      </c>
      <c r="BY20" s="46">
        <v>151</v>
      </c>
      <c r="BZ20" s="46">
        <v>156</v>
      </c>
      <c r="CA20" s="46">
        <v>178</v>
      </c>
      <c r="CB20" s="46">
        <v>148</v>
      </c>
      <c r="CC20" s="82">
        <v>335</v>
      </c>
      <c r="CD20" s="48">
        <v>240</v>
      </c>
      <c r="CE20" s="98">
        <v>284</v>
      </c>
      <c r="CF20" s="99">
        <v>277</v>
      </c>
      <c r="CG20" s="45">
        <f>+'[1]2014'!G18</f>
        <v>336</v>
      </c>
      <c r="CH20" s="45">
        <f>+'[1]2015'!G18</f>
        <v>297</v>
      </c>
      <c r="CI20" s="45">
        <v>254</v>
      </c>
      <c r="CJ20" s="46">
        <v>26</v>
      </c>
      <c r="CK20" s="46">
        <v>29</v>
      </c>
      <c r="CL20" s="46">
        <v>21</v>
      </c>
      <c r="CM20" s="46">
        <v>24</v>
      </c>
      <c r="CN20" s="46">
        <v>179</v>
      </c>
      <c r="CO20" s="46">
        <v>108</v>
      </c>
      <c r="CP20" s="46">
        <v>105</v>
      </c>
      <c r="CQ20" s="46">
        <v>94</v>
      </c>
      <c r="CR20" s="46">
        <v>106</v>
      </c>
      <c r="CS20" s="46">
        <v>108</v>
      </c>
      <c r="CT20" s="82">
        <v>100</v>
      </c>
      <c r="CU20" s="43">
        <v>119</v>
      </c>
      <c r="CV20" s="98">
        <v>136</v>
      </c>
      <c r="CW20" s="99">
        <v>142</v>
      </c>
      <c r="CX20" s="45">
        <f>+'[1]2014'!H18</f>
        <v>180</v>
      </c>
      <c r="CY20" s="45">
        <f>+'[1]2015'!H18</f>
        <v>180</v>
      </c>
      <c r="CZ20" s="45">
        <v>188</v>
      </c>
      <c r="DA20" s="46">
        <v>34</v>
      </c>
      <c r="DB20" s="46">
        <v>47</v>
      </c>
      <c r="DC20" s="46">
        <v>54</v>
      </c>
      <c r="DD20" s="46">
        <v>68</v>
      </c>
      <c r="DE20" s="46">
        <v>97</v>
      </c>
      <c r="DF20" s="46">
        <v>115</v>
      </c>
      <c r="DG20" s="46">
        <v>124</v>
      </c>
      <c r="DH20" s="46">
        <v>141</v>
      </c>
      <c r="DI20" s="46">
        <v>176</v>
      </c>
      <c r="DJ20" s="46">
        <v>153</v>
      </c>
      <c r="DK20" s="82">
        <v>167</v>
      </c>
      <c r="DL20" s="43">
        <v>185</v>
      </c>
      <c r="DM20" s="98">
        <v>206</v>
      </c>
      <c r="DN20" s="99">
        <v>217</v>
      </c>
      <c r="DO20" s="45">
        <f>+'[1]2014'!I18</f>
        <v>194</v>
      </c>
      <c r="DP20" s="45">
        <f>+'[1]2015'!I18</f>
        <v>236</v>
      </c>
      <c r="DQ20" s="45">
        <v>228</v>
      </c>
      <c r="DR20" s="46">
        <v>12</v>
      </c>
      <c r="DS20" s="46">
        <v>21</v>
      </c>
      <c r="DT20" s="46">
        <v>30</v>
      </c>
      <c r="DU20" s="46">
        <v>39</v>
      </c>
      <c r="DV20" s="46">
        <v>58</v>
      </c>
      <c r="DW20" s="46">
        <v>99</v>
      </c>
      <c r="DX20" s="46">
        <v>94</v>
      </c>
      <c r="DY20" s="46">
        <v>63</v>
      </c>
      <c r="DZ20" s="46">
        <v>74</v>
      </c>
      <c r="EA20" s="46">
        <v>77</v>
      </c>
      <c r="EB20" s="82">
        <v>96</v>
      </c>
      <c r="EC20" s="43">
        <v>130</v>
      </c>
      <c r="ED20" s="98">
        <v>128</v>
      </c>
      <c r="EE20" s="99">
        <v>165</v>
      </c>
      <c r="EF20" s="45">
        <f>+'[1]2014'!J18</f>
        <v>185</v>
      </c>
      <c r="EG20" s="45">
        <f>+'[1]2015'!J18</f>
        <v>186</v>
      </c>
      <c r="EH20" s="45">
        <v>194</v>
      </c>
      <c r="EI20" s="46"/>
      <c r="EJ20" s="46">
        <v>19</v>
      </c>
      <c r="EK20" s="46">
        <v>54</v>
      </c>
      <c r="EL20" s="46">
        <v>77</v>
      </c>
      <c r="EM20" s="46">
        <v>80</v>
      </c>
      <c r="EN20" s="46">
        <v>100</v>
      </c>
      <c r="EO20" s="46">
        <v>84</v>
      </c>
      <c r="EP20" s="46">
        <v>78</v>
      </c>
      <c r="EQ20" s="46">
        <v>76</v>
      </c>
      <c r="ER20" s="46">
        <v>46</v>
      </c>
      <c r="ES20" s="82">
        <v>107</v>
      </c>
      <c r="ET20" s="43">
        <v>133</v>
      </c>
      <c r="EU20" s="98">
        <v>152</v>
      </c>
      <c r="EV20" s="99">
        <v>194</v>
      </c>
      <c r="EW20" s="45">
        <f>+'[1]2014'!K18</f>
        <v>139</v>
      </c>
      <c r="EX20" s="45">
        <f>+'[1]2015'!K18</f>
        <v>209</v>
      </c>
      <c r="EY20" s="45">
        <v>215</v>
      </c>
      <c r="EZ20" s="46">
        <v>54</v>
      </c>
      <c r="FA20" s="46">
        <v>83</v>
      </c>
      <c r="FB20" s="46">
        <v>67</v>
      </c>
      <c r="FC20" s="46">
        <v>75</v>
      </c>
      <c r="FD20" s="46">
        <v>78</v>
      </c>
      <c r="FE20" s="46">
        <v>85</v>
      </c>
      <c r="FF20" s="46">
        <v>93</v>
      </c>
      <c r="FG20" s="46">
        <v>123</v>
      </c>
      <c r="FH20" s="46">
        <v>103</v>
      </c>
      <c r="FI20" s="46">
        <v>99</v>
      </c>
      <c r="FJ20" s="82">
        <v>170</v>
      </c>
      <c r="FK20" s="43">
        <v>183</v>
      </c>
      <c r="FL20" s="98">
        <v>209</v>
      </c>
      <c r="FM20" s="99">
        <v>219</v>
      </c>
      <c r="FN20" s="45">
        <f>+'[1]2014'!L18</f>
        <v>224</v>
      </c>
      <c r="FO20" s="45">
        <f>+'[1]2015'!L18</f>
        <v>219</v>
      </c>
      <c r="FP20" s="45">
        <v>205</v>
      </c>
      <c r="FQ20" s="46">
        <v>76</v>
      </c>
      <c r="FR20" s="46">
        <v>101</v>
      </c>
      <c r="FS20" s="46">
        <v>102</v>
      </c>
      <c r="FT20" s="46">
        <v>212</v>
      </c>
      <c r="FU20" s="46">
        <v>279</v>
      </c>
      <c r="FV20" s="46">
        <v>299</v>
      </c>
      <c r="FW20" s="46">
        <v>166</v>
      </c>
      <c r="FX20" s="46">
        <v>153</v>
      </c>
      <c r="FY20" s="46">
        <v>365</v>
      </c>
      <c r="FZ20" s="46">
        <v>238</v>
      </c>
      <c r="GA20" s="82">
        <v>304</v>
      </c>
      <c r="GB20" s="43">
        <v>316</v>
      </c>
      <c r="GC20" s="98">
        <v>367</v>
      </c>
      <c r="GD20" s="99">
        <v>335</v>
      </c>
      <c r="GE20" s="45">
        <f>+'[1]2014'!M18</f>
        <v>394</v>
      </c>
      <c r="GF20" s="45">
        <f>+'[1]2015'!M18</f>
        <v>363</v>
      </c>
      <c r="GG20" s="45">
        <v>309</v>
      </c>
      <c r="GH20" s="46">
        <v>114</v>
      </c>
      <c r="GI20" s="46">
        <v>79</v>
      </c>
      <c r="GJ20" s="46">
        <v>80</v>
      </c>
      <c r="GK20" s="46">
        <v>65</v>
      </c>
      <c r="GL20" s="46">
        <v>98</v>
      </c>
      <c r="GM20" s="46">
        <v>160</v>
      </c>
      <c r="GN20" s="46">
        <v>111</v>
      </c>
      <c r="GO20" s="46">
        <v>123</v>
      </c>
      <c r="GP20" s="46">
        <v>247</v>
      </c>
      <c r="GQ20" s="46">
        <v>170</v>
      </c>
      <c r="GR20" s="82">
        <v>267</v>
      </c>
      <c r="GS20" s="43">
        <v>173</v>
      </c>
      <c r="GT20" s="98">
        <v>164</v>
      </c>
      <c r="GU20" s="99">
        <v>191</v>
      </c>
      <c r="GV20" s="45">
        <f>+'[1]2014'!N18</f>
        <v>196</v>
      </c>
      <c r="GW20" s="45">
        <f>+'[1]2015'!N18</f>
        <v>191</v>
      </c>
      <c r="GX20" s="45">
        <v>189</v>
      </c>
      <c r="GY20" s="46">
        <v>20</v>
      </c>
      <c r="GZ20" s="46">
        <v>29</v>
      </c>
      <c r="HA20" s="46">
        <v>18</v>
      </c>
      <c r="HB20" s="46">
        <v>21</v>
      </c>
      <c r="HC20" s="46">
        <v>31</v>
      </c>
      <c r="HD20" s="46">
        <v>45</v>
      </c>
      <c r="HE20" s="46">
        <v>33</v>
      </c>
      <c r="HF20" s="46">
        <v>18</v>
      </c>
      <c r="HG20" s="46">
        <v>25</v>
      </c>
      <c r="HH20" s="46">
        <v>38</v>
      </c>
      <c r="HI20" s="82">
        <v>38</v>
      </c>
      <c r="HJ20" s="43">
        <v>98</v>
      </c>
      <c r="HK20" s="98">
        <v>127</v>
      </c>
      <c r="HL20" s="99">
        <v>179</v>
      </c>
      <c r="HM20" s="45">
        <f>+'[1]2014'!O18</f>
        <v>190</v>
      </c>
      <c r="HN20" s="45">
        <f>+'[1]2015'!O18</f>
        <v>230</v>
      </c>
      <c r="HO20" s="45">
        <v>241</v>
      </c>
      <c r="HP20" s="46">
        <v>45</v>
      </c>
      <c r="HQ20" s="46">
        <v>45</v>
      </c>
      <c r="HR20" s="46">
        <v>44</v>
      </c>
      <c r="HS20" s="46">
        <v>40</v>
      </c>
      <c r="HT20" s="46">
        <v>37</v>
      </c>
      <c r="HU20" s="46">
        <v>48</v>
      </c>
      <c r="HV20" s="46">
        <v>41</v>
      </c>
      <c r="HW20" s="46">
        <v>32</v>
      </c>
      <c r="HX20" s="46">
        <v>54</v>
      </c>
      <c r="HY20" s="46">
        <v>92</v>
      </c>
      <c r="HZ20" s="82">
        <v>69</v>
      </c>
      <c r="IA20" s="43">
        <v>136</v>
      </c>
      <c r="IB20" s="98">
        <v>114</v>
      </c>
      <c r="IC20" s="99">
        <v>135</v>
      </c>
      <c r="ID20" s="45">
        <f>+'[1]2014'!P18</f>
        <v>94</v>
      </c>
      <c r="IE20" s="45">
        <f>+'[1]2015'!P18</f>
        <v>114</v>
      </c>
      <c r="IF20" s="45">
        <v>124</v>
      </c>
      <c r="IG20" s="46">
        <v>3</v>
      </c>
      <c r="IH20" s="46">
        <v>5</v>
      </c>
      <c r="II20" s="46">
        <v>5</v>
      </c>
      <c r="IJ20" s="46">
        <v>15</v>
      </c>
      <c r="IK20" s="46">
        <v>14</v>
      </c>
      <c r="IL20" s="46">
        <v>16</v>
      </c>
      <c r="IM20" s="46">
        <v>10</v>
      </c>
      <c r="IN20" s="46">
        <v>10</v>
      </c>
      <c r="IO20" s="46">
        <v>15</v>
      </c>
      <c r="IP20" s="46">
        <v>26</v>
      </c>
      <c r="IQ20" s="82">
        <v>32</v>
      </c>
      <c r="IR20" s="43">
        <v>31</v>
      </c>
      <c r="IS20" s="98">
        <v>25</v>
      </c>
      <c r="IT20" s="99">
        <v>2</v>
      </c>
      <c r="IU20" s="49">
        <f>+'[1]2014'!Q18</f>
        <v>27</v>
      </c>
      <c r="IV20" s="49">
        <f>+'[1]2015'!Q18</f>
        <v>25</v>
      </c>
      <c r="IW20" s="49">
        <v>29</v>
      </c>
    </row>
    <row r="21" spans="1:257" ht="15">
      <c r="A21" s="30" t="s">
        <v>49</v>
      </c>
      <c r="B21" s="31" t="s">
        <v>21</v>
      </c>
      <c r="C21" s="32">
        <f t="shared" si="25"/>
        <v>440</v>
      </c>
      <c r="D21" s="32">
        <f t="shared" si="25"/>
        <v>457</v>
      </c>
      <c r="E21" s="32">
        <f t="shared" si="25"/>
        <v>473</v>
      </c>
      <c r="F21" s="32">
        <f t="shared" si="25"/>
        <v>533</v>
      </c>
      <c r="G21" s="32">
        <f t="shared" si="25"/>
        <v>665</v>
      </c>
      <c r="H21" s="32">
        <f t="shared" si="25"/>
        <v>687</v>
      </c>
      <c r="I21" s="32">
        <v>619</v>
      </c>
      <c r="J21" s="32">
        <f t="shared" si="26"/>
        <v>707</v>
      </c>
      <c r="K21" s="32">
        <v>892</v>
      </c>
      <c r="L21" s="32">
        <f>+AB21+AR21+BI21+BY21+CO21+DE21+DU21+EK21+FA21+FQ21+GA21+GQ21+HG21+HW21</f>
        <v>892</v>
      </c>
      <c r="M21" s="38">
        <f t="shared" si="27"/>
        <v>897</v>
      </c>
      <c r="N21" s="38">
        <v>1305</v>
      </c>
      <c r="O21" s="38">
        <v>1556</v>
      </c>
      <c r="P21" s="34">
        <v>1710</v>
      </c>
      <c r="Q21" s="34">
        <f>+'[1]2014'!R19</f>
        <v>1801</v>
      </c>
      <c r="R21" s="34">
        <v>2244</v>
      </c>
      <c r="S21" s="35">
        <v>2190</v>
      </c>
      <c r="T21" s="36">
        <v>14</v>
      </c>
      <c r="U21" s="36">
        <v>19</v>
      </c>
      <c r="V21" s="36">
        <v>18</v>
      </c>
      <c r="W21" s="36">
        <v>31</v>
      </c>
      <c r="X21" s="36">
        <v>50</v>
      </c>
      <c r="Y21" s="36">
        <v>55</v>
      </c>
      <c r="Z21" s="36">
        <v>46</v>
      </c>
      <c r="AA21" s="36">
        <v>94</v>
      </c>
      <c r="AB21" s="36">
        <v>99</v>
      </c>
      <c r="AC21" s="36">
        <v>105</v>
      </c>
      <c r="AD21" s="40">
        <v>77</v>
      </c>
      <c r="AE21" s="38">
        <v>195</v>
      </c>
      <c r="AF21" s="38">
        <v>120</v>
      </c>
      <c r="AG21" s="38">
        <v>74</v>
      </c>
      <c r="AH21" s="38">
        <f>+'[1]2014'!D19</f>
        <v>71</v>
      </c>
      <c r="AI21" s="38">
        <v>170</v>
      </c>
      <c r="AJ21" s="39">
        <v>133</v>
      </c>
      <c r="AK21" s="36">
        <v>16</v>
      </c>
      <c r="AL21" s="36">
        <v>20</v>
      </c>
      <c r="AM21" s="36">
        <v>27</v>
      </c>
      <c r="AN21" s="36">
        <v>53</v>
      </c>
      <c r="AO21" s="36">
        <v>30</v>
      </c>
      <c r="AP21" s="36">
        <v>26</v>
      </c>
      <c r="AQ21" s="36">
        <v>31</v>
      </c>
      <c r="AR21" s="36">
        <v>31</v>
      </c>
      <c r="AS21" s="36">
        <v>30</v>
      </c>
      <c r="AT21" s="36">
        <v>43</v>
      </c>
      <c r="AU21" s="40">
        <v>77</v>
      </c>
      <c r="AV21" s="37">
        <v>77</v>
      </c>
      <c r="AW21" s="37">
        <v>158</v>
      </c>
      <c r="AX21" s="37">
        <v>181</v>
      </c>
      <c r="AY21" s="40">
        <f>+'[1]2014'!E19</f>
        <v>178</v>
      </c>
      <c r="AZ21" s="40">
        <f>+'[1]2015'!E19</f>
        <v>216</v>
      </c>
      <c r="BA21" s="41">
        <v>217</v>
      </c>
      <c r="BB21" s="36">
        <v>27</v>
      </c>
      <c r="BC21" s="36">
        <v>36</v>
      </c>
      <c r="BD21" s="36">
        <v>30</v>
      </c>
      <c r="BE21" s="36">
        <v>49</v>
      </c>
      <c r="BF21" s="36">
        <v>40</v>
      </c>
      <c r="BG21" s="36">
        <v>37</v>
      </c>
      <c r="BH21" s="36">
        <v>97</v>
      </c>
      <c r="BI21" s="36">
        <v>45</v>
      </c>
      <c r="BJ21" s="36">
        <v>69</v>
      </c>
      <c r="BK21" s="32" t="s">
        <v>50</v>
      </c>
      <c r="BL21" s="82">
        <v>74</v>
      </c>
      <c r="BM21" s="42">
        <v>120</v>
      </c>
      <c r="BN21" s="98">
        <v>117</v>
      </c>
      <c r="BO21" s="99">
        <v>130</v>
      </c>
      <c r="BP21" s="45">
        <f>+'[1]2014'!F19</f>
        <v>129</v>
      </c>
      <c r="BQ21" s="45">
        <f>+'[1]2015'!F19</f>
        <v>207</v>
      </c>
      <c r="BR21" s="45">
        <v>221</v>
      </c>
      <c r="BS21" s="46">
        <v>24</v>
      </c>
      <c r="BT21" s="46">
        <v>31</v>
      </c>
      <c r="BU21" s="46">
        <v>36</v>
      </c>
      <c r="BV21" s="46">
        <v>36</v>
      </c>
      <c r="BW21" s="46">
        <v>65</v>
      </c>
      <c r="BX21" s="46">
        <v>63</v>
      </c>
      <c r="BY21" s="46">
        <v>57</v>
      </c>
      <c r="BZ21" s="46">
        <v>81</v>
      </c>
      <c r="CA21" s="46">
        <v>79</v>
      </c>
      <c r="CB21" s="46">
        <v>78</v>
      </c>
      <c r="CC21" s="82">
        <v>141</v>
      </c>
      <c r="CD21" s="48">
        <v>139</v>
      </c>
      <c r="CE21" s="98">
        <v>217</v>
      </c>
      <c r="CF21" s="99">
        <v>223</v>
      </c>
      <c r="CG21" s="45">
        <f>+'[1]2014'!G19</f>
        <v>219</v>
      </c>
      <c r="CH21" s="45">
        <f>+'[1]2015'!G19</f>
        <v>228</v>
      </c>
      <c r="CI21" s="45">
        <v>166</v>
      </c>
      <c r="CJ21" s="46">
        <v>16</v>
      </c>
      <c r="CK21" s="46">
        <v>19</v>
      </c>
      <c r="CL21" s="46">
        <v>20</v>
      </c>
      <c r="CM21" s="46">
        <v>22</v>
      </c>
      <c r="CN21" s="46">
        <v>68</v>
      </c>
      <c r="CO21" s="46">
        <v>42</v>
      </c>
      <c r="CP21" s="46">
        <v>33</v>
      </c>
      <c r="CQ21" s="46">
        <v>49</v>
      </c>
      <c r="CR21" s="46">
        <v>42</v>
      </c>
      <c r="CS21" s="46">
        <v>53</v>
      </c>
      <c r="CT21" s="82">
        <v>48</v>
      </c>
      <c r="CU21" s="43">
        <v>59</v>
      </c>
      <c r="CV21" s="98">
        <v>53</v>
      </c>
      <c r="CW21" s="99">
        <v>84</v>
      </c>
      <c r="CX21" s="45">
        <f>+'[1]2014'!H19</f>
        <v>103</v>
      </c>
      <c r="CY21" s="45">
        <f>+'[1]2015'!H19</f>
        <v>133</v>
      </c>
      <c r="CZ21" s="45">
        <v>142</v>
      </c>
      <c r="DA21" s="46">
        <v>26</v>
      </c>
      <c r="DB21" s="46">
        <v>48</v>
      </c>
      <c r="DC21" s="46">
        <v>36</v>
      </c>
      <c r="DD21" s="46">
        <v>33</v>
      </c>
      <c r="DE21" s="46">
        <v>56</v>
      </c>
      <c r="DF21" s="46">
        <v>49</v>
      </c>
      <c r="DG21" s="46">
        <v>48</v>
      </c>
      <c r="DH21" s="46">
        <v>46</v>
      </c>
      <c r="DI21" s="46">
        <v>67</v>
      </c>
      <c r="DJ21" s="46">
        <v>58</v>
      </c>
      <c r="DK21" s="82">
        <v>70</v>
      </c>
      <c r="DL21" s="43">
        <v>77</v>
      </c>
      <c r="DM21" s="98">
        <v>96</v>
      </c>
      <c r="DN21" s="99">
        <v>108</v>
      </c>
      <c r="DO21" s="45">
        <f>+'[1]2014'!I19</f>
        <v>108</v>
      </c>
      <c r="DP21" s="45">
        <f>+'[1]2015'!I19</f>
        <v>146</v>
      </c>
      <c r="DQ21" s="45">
        <v>138</v>
      </c>
      <c r="DR21" s="46">
        <v>17</v>
      </c>
      <c r="DS21" s="46">
        <v>20</v>
      </c>
      <c r="DT21" s="46">
        <v>28</v>
      </c>
      <c r="DU21" s="46">
        <v>27</v>
      </c>
      <c r="DV21" s="46">
        <v>29</v>
      </c>
      <c r="DW21" s="46">
        <v>43</v>
      </c>
      <c r="DX21" s="46">
        <v>35</v>
      </c>
      <c r="DY21" s="46">
        <v>38</v>
      </c>
      <c r="DZ21" s="46">
        <v>40</v>
      </c>
      <c r="EA21" s="46">
        <v>40</v>
      </c>
      <c r="EB21" s="82">
        <v>48</v>
      </c>
      <c r="EC21" s="43">
        <v>72</v>
      </c>
      <c r="ED21" s="98">
        <v>77</v>
      </c>
      <c r="EE21" s="99">
        <v>106</v>
      </c>
      <c r="EF21" s="45">
        <f>+'[1]2014'!J19</f>
        <v>113</v>
      </c>
      <c r="EG21" s="45">
        <f>+'[1]2015'!J19</f>
        <v>135</v>
      </c>
      <c r="EH21" s="45">
        <v>152</v>
      </c>
      <c r="EI21" s="46">
        <v>26</v>
      </c>
      <c r="EJ21" s="46">
        <v>39</v>
      </c>
      <c r="EK21" s="46">
        <v>43</v>
      </c>
      <c r="EL21" s="46">
        <v>40</v>
      </c>
      <c r="EM21" s="46">
        <v>60</v>
      </c>
      <c r="EN21" s="46">
        <v>72</v>
      </c>
      <c r="EO21" s="46">
        <v>51</v>
      </c>
      <c r="EP21" s="46">
        <v>76</v>
      </c>
      <c r="EQ21" s="46">
        <v>64</v>
      </c>
      <c r="ER21" s="46">
        <v>56</v>
      </c>
      <c r="ES21" s="82">
        <v>79</v>
      </c>
      <c r="ET21" s="43">
        <v>108</v>
      </c>
      <c r="EU21" s="98">
        <v>140</v>
      </c>
      <c r="EV21" s="99">
        <v>147</v>
      </c>
      <c r="EW21" s="45">
        <f>+'[1]2014'!K19</f>
        <v>109</v>
      </c>
      <c r="EX21" s="45">
        <f>+'[1]2015'!K19</f>
        <v>199</v>
      </c>
      <c r="EY21" s="45">
        <v>231</v>
      </c>
      <c r="EZ21" s="46">
        <v>60</v>
      </c>
      <c r="FA21" s="46">
        <v>47</v>
      </c>
      <c r="FB21" s="46">
        <v>47</v>
      </c>
      <c r="FC21" s="46">
        <v>40</v>
      </c>
      <c r="FD21" s="46">
        <v>37</v>
      </c>
      <c r="FE21" s="46">
        <v>43</v>
      </c>
      <c r="FF21" s="46">
        <v>45</v>
      </c>
      <c r="FG21" s="46">
        <v>47</v>
      </c>
      <c r="FH21" s="46">
        <v>56</v>
      </c>
      <c r="FI21" s="46">
        <v>79</v>
      </c>
      <c r="FJ21" s="82">
        <v>93</v>
      </c>
      <c r="FK21" s="43">
        <v>108</v>
      </c>
      <c r="FL21" s="98">
        <v>108</v>
      </c>
      <c r="FM21" s="99">
        <v>136</v>
      </c>
      <c r="FN21" s="45">
        <f>+'[1]2014'!L19</f>
        <v>126</v>
      </c>
      <c r="FO21" s="45">
        <f>+'[1]2015'!L19</f>
        <v>153</v>
      </c>
      <c r="FP21" s="45">
        <v>130</v>
      </c>
      <c r="FQ21" s="46">
        <v>92</v>
      </c>
      <c r="FR21" s="46">
        <v>83</v>
      </c>
      <c r="FS21" s="46">
        <v>96</v>
      </c>
      <c r="FT21" s="46">
        <v>107</v>
      </c>
      <c r="FU21" s="46">
        <v>121</v>
      </c>
      <c r="FV21" s="46">
        <v>116</v>
      </c>
      <c r="FW21" s="46">
        <v>76</v>
      </c>
      <c r="FX21" s="46">
        <v>79</v>
      </c>
      <c r="FY21" s="46">
        <v>185</v>
      </c>
      <c r="FZ21" s="46">
        <v>140</v>
      </c>
      <c r="GA21" s="82">
        <v>197</v>
      </c>
      <c r="GB21" s="43">
        <v>207</v>
      </c>
      <c r="GC21" s="98">
        <v>196</v>
      </c>
      <c r="GD21" s="99">
        <v>195</v>
      </c>
      <c r="GE21" s="45">
        <f>+'[1]2014'!M19</f>
        <v>277</v>
      </c>
      <c r="GF21" s="45">
        <f>+'[1]2015'!M19</f>
        <v>273</v>
      </c>
      <c r="GG21" s="45">
        <v>189</v>
      </c>
      <c r="GH21" s="46">
        <v>73</v>
      </c>
      <c r="GI21" s="46">
        <v>38</v>
      </c>
      <c r="GJ21" s="46">
        <v>37</v>
      </c>
      <c r="GK21" s="46">
        <v>38</v>
      </c>
      <c r="GL21" s="46">
        <v>37</v>
      </c>
      <c r="GM21" s="46">
        <v>54</v>
      </c>
      <c r="GN21" s="46">
        <v>44</v>
      </c>
      <c r="GO21" s="46">
        <v>54</v>
      </c>
      <c r="GP21" s="46">
        <v>85</v>
      </c>
      <c r="GQ21" s="46">
        <v>96</v>
      </c>
      <c r="GR21" s="82">
        <v>121</v>
      </c>
      <c r="GS21" s="43">
        <v>116</v>
      </c>
      <c r="GT21" s="98">
        <v>101</v>
      </c>
      <c r="GU21" s="99">
        <v>147</v>
      </c>
      <c r="GV21" s="45">
        <f>+'[1]2014'!N19</f>
        <v>152</v>
      </c>
      <c r="GW21" s="45">
        <f>+'[1]2015'!N19</f>
        <v>146</v>
      </c>
      <c r="GX21" s="45">
        <v>123</v>
      </c>
      <c r="GY21" s="46">
        <v>23</v>
      </c>
      <c r="GZ21" s="46">
        <v>23</v>
      </c>
      <c r="HA21" s="46">
        <v>27</v>
      </c>
      <c r="HB21" s="46">
        <v>26</v>
      </c>
      <c r="HC21" s="46">
        <v>32</v>
      </c>
      <c r="HD21" s="46">
        <v>44</v>
      </c>
      <c r="HE21" s="46">
        <v>33</v>
      </c>
      <c r="HF21" s="46">
        <v>35</v>
      </c>
      <c r="HG21" s="46">
        <v>35</v>
      </c>
      <c r="HH21" s="46">
        <v>31</v>
      </c>
      <c r="HI21" s="82">
        <v>31</v>
      </c>
      <c r="HJ21" s="43">
        <v>49</v>
      </c>
      <c r="HK21" s="98">
        <v>90</v>
      </c>
      <c r="HL21" s="99">
        <v>78</v>
      </c>
      <c r="HM21" s="45">
        <f>+'[1]2014'!O19</f>
        <v>126</v>
      </c>
      <c r="HN21" s="45">
        <f>+'[1]2015'!O19</f>
        <v>123</v>
      </c>
      <c r="HO21" s="45">
        <v>182</v>
      </c>
      <c r="HP21" s="46">
        <v>24</v>
      </c>
      <c r="HQ21" s="46">
        <v>31</v>
      </c>
      <c r="HR21" s="46">
        <v>25</v>
      </c>
      <c r="HS21" s="46">
        <v>27</v>
      </c>
      <c r="HT21" s="46">
        <v>32</v>
      </c>
      <c r="HU21" s="46">
        <v>35</v>
      </c>
      <c r="HV21" s="46">
        <v>17</v>
      </c>
      <c r="HW21" s="46">
        <v>25</v>
      </c>
      <c r="HX21" s="46">
        <v>37</v>
      </c>
      <c r="HY21" s="46">
        <v>29</v>
      </c>
      <c r="HZ21" s="82">
        <v>35</v>
      </c>
      <c r="IA21" s="43">
        <v>59</v>
      </c>
      <c r="IB21" s="98">
        <v>69</v>
      </c>
      <c r="IC21" s="99">
        <v>98</v>
      </c>
      <c r="ID21" s="45">
        <f>+'[1]2014'!P19</f>
        <v>75</v>
      </c>
      <c r="IE21" s="45">
        <f>+'[1]2015'!P19</f>
        <v>96</v>
      </c>
      <c r="IF21" s="45">
        <v>115</v>
      </c>
      <c r="IG21" s="46">
        <v>2</v>
      </c>
      <c r="IH21" s="46">
        <v>3</v>
      </c>
      <c r="II21" s="46">
        <v>3</v>
      </c>
      <c r="IJ21" s="46">
        <v>4</v>
      </c>
      <c r="IK21" s="46">
        <v>8</v>
      </c>
      <c r="IL21" s="46">
        <v>8</v>
      </c>
      <c r="IM21" s="46">
        <v>6</v>
      </c>
      <c r="IN21" s="46">
        <v>7</v>
      </c>
      <c r="IO21" s="46">
        <v>4</v>
      </c>
      <c r="IP21" s="46">
        <v>6</v>
      </c>
      <c r="IQ21" s="82">
        <v>6</v>
      </c>
      <c r="IR21" s="43">
        <v>14</v>
      </c>
      <c r="IS21" s="98">
        <v>14</v>
      </c>
      <c r="IT21" s="99">
        <v>3</v>
      </c>
      <c r="IU21" s="49">
        <f>+'[1]2014'!Q19</f>
        <v>15</v>
      </c>
      <c r="IV21" s="49">
        <f>+'[1]2015'!Q19</f>
        <v>19</v>
      </c>
      <c r="IW21" s="49">
        <v>17</v>
      </c>
    </row>
    <row r="22" spans="1:257" ht="15">
      <c r="A22" s="30" t="s">
        <v>51</v>
      </c>
      <c r="B22" s="31" t="s">
        <v>21</v>
      </c>
      <c r="C22" s="32">
        <f t="shared" si="25"/>
        <v>1039</v>
      </c>
      <c r="D22" s="32">
        <f t="shared" si="25"/>
        <v>1175</v>
      </c>
      <c r="E22" s="32">
        <f t="shared" si="25"/>
        <v>1060</v>
      </c>
      <c r="F22" s="32">
        <f t="shared" si="25"/>
        <v>1075</v>
      </c>
      <c r="G22" s="32">
        <f t="shared" si="25"/>
        <v>1145</v>
      </c>
      <c r="H22" s="32">
        <f t="shared" si="25"/>
        <v>1181</v>
      </c>
      <c r="I22" s="32">
        <v>1196</v>
      </c>
      <c r="J22" s="32">
        <f t="shared" si="26"/>
        <v>1256</v>
      </c>
      <c r="K22" s="32">
        <v>1303</v>
      </c>
      <c r="L22" s="32">
        <f>+AB22+AR22+BI22+BY22+CO22+DE22+DU22+EK22+FA22+FQ22+GA22+GQ22+HG22+HW22</f>
        <v>1474</v>
      </c>
      <c r="M22" s="38">
        <f t="shared" si="27"/>
        <v>1481</v>
      </c>
      <c r="N22" s="38">
        <v>1678</v>
      </c>
      <c r="O22" s="38">
        <v>1745</v>
      </c>
      <c r="P22" s="34">
        <v>1798</v>
      </c>
      <c r="Q22" s="34">
        <f>+'[1]2014'!R20</f>
        <v>2032</v>
      </c>
      <c r="R22" s="34">
        <v>2158</v>
      </c>
      <c r="S22" s="35">
        <v>2120</v>
      </c>
      <c r="T22" s="36">
        <v>58</v>
      </c>
      <c r="U22" s="36">
        <v>78</v>
      </c>
      <c r="V22" s="36">
        <v>56</v>
      </c>
      <c r="W22" s="36">
        <v>64</v>
      </c>
      <c r="X22" s="36">
        <v>89</v>
      </c>
      <c r="Y22" s="36">
        <v>94</v>
      </c>
      <c r="Z22" s="36">
        <v>77</v>
      </c>
      <c r="AA22" s="36">
        <v>66</v>
      </c>
      <c r="AB22" s="36">
        <v>67</v>
      </c>
      <c r="AC22" s="36">
        <v>62</v>
      </c>
      <c r="AD22" s="40">
        <v>107</v>
      </c>
      <c r="AE22" s="38">
        <v>161</v>
      </c>
      <c r="AF22" s="38">
        <v>133</v>
      </c>
      <c r="AG22" s="38">
        <v>62</v>
      </c>
      <c r="AH22" s="38">
        <f>+'[1]2014'!D20</f>
        <v>66</v>
      </c>
      <c r="AI22" s="38">
        <v>140</v>
      </c>
      <c r="AJ22" s="39">
        <v>145</v>
      </c>
      <c r="AK22" s="36">
        <v>45</v>
      </c>
      <c r="AL22" s="36">
        <v>56</v>
      </c>
      <c r="AM22" s="36">
        <v>62</v>
      </c>
      <c r="AN22" s="36">
        <v>80</v>
      </c>
      <c r="AO22" s="36">
        <v>61</v>
      </c>
      <c r="AP22" s="36">
        <v>71</v>
      </c>
      <c r="AQ22" s="36">
        <v>71</v>
      </c>
      <c r="AR22" s="36">
        <v>66</v>
      </c>
      <c r="AS22" s="36">
        <v>78</v>
      </c>
      <c r="AT22" s="36">
        <v>62</v>
      </c>
      <c r="AU22" s="40">
        <v>93</v>
      </c>
      <c r="AV22" s="37">
        <v>121</v>
      </c>
      <c r="AW22" s="37">
        <v>178</v>
      </c>
      <c r="AX22" s="37">
        <v>180</v>
      </c>
      <c r="AY22" s="40">
        <f>+'[1]2014'!E20</f>
        <v>193</v>
      </c>
      <c r="AZ22" s="40">
        <f>+'[1]2015'!E20</f>
        <v>201</v>
      </c>
      <c r="BA22" s="41">
        <v>213</v>
      </c>
      <c r="BB22" s="36">
        <v>110</v>
      </c>
      <c r="BC22" s="36">
        <v>126</v>
      </c>
      <c r="BD22" s="36">
        <v>121</v>
      </c>
      <c r="BE22" s="36">
        <v>110</v>
      </c>
      <c r="BF22" s="36">
        <v>115</v>
      </c>
      <c r="BG22" s="36">
        <v>64</v>
      </c>
      <c r="BH22" s="36">
        <v>94</v>
      </c>
      <c r="BI22" s="36">
        <v>90</v>
      </c>
      <c r="BJ22" s="36">
        <v>94</v>
      </c>
      <c r="BK22" s="32" t="s">
        <v>52</v>
      </c>
      <c r="BL22" s="82">
        <v>114</v>
      </c>
      <c r="BM22" s="42">
        <v>130</v>
      </c>
      <c r="BN22" s="98">
        <v>80</v>
      </c>
      <c r="BO22" s="99">
        <v>108</v>
      </c>
      <c r="BP22" s="45">
        <f>+'[1]2014'!F20</f>
        <v>62</v>
      </c>
      <c r="BQ22" s="45">
        <f>+'[1]2015'!F20</f>
        <v>128</v>
      </c>
      <c r="BR22" s="45">
        <v>192</v>
      </c>
      <c r="BS22" s="46">
        <v>90</v>
      </c>
      <c r="BT22" s="46">
        <v>127</v>
      </c>
      <c r="BU22" s="46">
        <v>121</v>
      </c>
      <c r="BV22" s="46">
        <v>130</v>
      </c>
      <c r="BW22" s="46">
        <v>114</v>
      </c>
      <c r="BX22" s="46">
        <v>128</v>
      </c>
      <c r="BY22" s="46">
        <v>144</v>
      </c>
      <c r="BZ22" s="46">
        <v>178</v>
      </c>
      <c r="CA22" s="46">
        <v>160</v>
      </c>
      <c r="CB22" s="46">
        <v>131</v>
      </c>
      <c r="CC22" s="82">
        <v>174</v>
      </c>
      <c r="CD22" s="48">
        <v>78</v>
      </c>
      <c r="CE22" s="98">
        <v>220</v>
      </c>
      <c r="CF22" s="99">
        <v>147</v>
      </c>
      <c r="CG22" s="45">
        <f>+'[1]2014'!G20</f>
        <v>254</v>
      </c>
      <c r="CH22" s="45">
        <f>+'[1]2015'!G20</f>
        <v>155</v>
      </c>
      <c r="CI22" s="45">
        <v>80</v>
      </c>
      <c r="CJ22" s="46">
        <v>24</v>
      </c>
      <c r="CK22" s="46">
        <v>43</v>
      </c>
      <c r="CL22" s="46">
        <v>47</v>
      </c>
      <c r="CM22" s="46">
        <v>48</v>
      </c>
      <c r="CN22" s="46">
        <v>61</v>
      </c>
      <c r="CO22" s="46">
        <v>70</v>
      </c>
      <c r="CP22" s="46">
        <v>67</v>
      </c>
      <c r="CQ22" s="46">
        <v>78</v>
      </c>
      <c r="CR22" s="46">
        <v>58</v>
      </c>
      <c r="CS22" s="46">
        <v>74</v>
      </c>
      <c r="CT22" s="82">
        <v>78</v>
      </c>
      <c r="CU22" s="43">
        <v>95</v>
      </c>
      <c r="CV22" s="98">
        <v>37</v>
      </c>
      <c r="CW22" s="99">
        <v>90</v>
      </c>
      <c r="CX22" s="45">
        <f>+'[1]2014'!H20</f>
        <v>118</v>
      </c>
      <c r="CY22" s="45">
        <f>+'[1]2015'!H20</f>
        <v>102</v>
      </c>
      <c r="CZ22" s="45">
        <v>138</v>
      </c>
      <c r="DA22" s="46">
        <v>94</v>
      </c>
      <c r="DB22" s="46">
        <v>141</v>
      </c>
      <c r="DC22" s="46">
        <v>125</v>
      </c>
      <c r="DD22" s="46">
        <v>120</v>
      </c>
      <c r="DE22" s="46">
        <v>140</v>
      </c>
      <c r="DF22" s="46">
        <v>172</v>
      </c>
      <c r="DG22" s="46">
        <v>142</v>
      </c>
      <c r="DH22" s="46">
        <v>166</v>
      </c>
      <c r="DI22" s="46">
        <v>140</v>
      </c>
      <c r="DJ22" s="46">
        <v>157</v>
      </c>
      <c r="DK22" s="82">
        <v>172</v>
      </c>
      <c r="DL22" s="43">
        <v>171</v>
      </c>
      <c r="DM22" s="98">
        <v>174</v>
      </c>
      <c r="DN22" s="99">
        <v>163</v>
      </c>
      <c r="DO22" s="45">
        <f>+'[1]2014'!I20</f>
        <v>176</v>
      </c>
      <c r="DP22" s="45">
        <f>+'[1]2015'!I20</f>
        <v>221</v>
      </c>
      <c r="DQ22" s="45">
        <v>207</v>
      </c>
      <c r="DR22" s="46">
        <v>39</v>
      </c>
      <c r="DS22" s="46">
        <v>74</v>
      </c>
      <c r="DT22" s="46">
        <v>71</v>
      </c>
      <c r="DU22" s="46">
        <v>74</v>
      </c>
      <c r="DV22" s="46">
        <v>79</v>
      </c>
      <c r="DW22" s="46">
        <v>70</v>
      </c>
      <c r="DX22" s="46">
        <v>57</v>
      </c>
      <c r="DY22" s="46">
        <v>57</v>
      </c>
      <c r="DZ22" s="46">
        <v>52</v>
      </c>
      <c r="EA22" s="46">
        <v>65</v>
      </c>
      <c r="EB22" s="82">
        <v>85</v>
      </c>
      <c r="EC22" s="43">
        <v>83</v>
      </c>
      <c r="ED22" s="98">
        <v>85</v>
      </c>
      <c r="EE22" s="99">
        <v>119</v>
      </c>
      <c r="EF22" s="45">
        <f>+'[1]2014'!J20</f>
        <v>133</v>
      </c>
      <c r="EG22" s="45">
        <f>+'[1]2015'!J20</f>
        <v>118</v>
      </c>
      <c r="EH22" s="45">
        <v>152</v>
      </c>
      <c r="EI22" s="46">
        <v>114</v>
      </c>
      <c r="EJ22" s="46">
        <v>112</v>
      </c>
      <c r="EK22" s="46">
        <v>106</v>
      </c>
      <c r="EL22" s="46">
        <v>90</v>
      </c>
      <c r="EM22" s="46">
        <v>129</v>
      </c>
      <c r="EN22" s="46">
        <v>68</v>
      </c>
      <c r="EO22" s="46">
        <v>73</v>
      </c>
      <c r="EP22" s="46">
        <v>92</v>
      </c>
      <c r="EQ22" s="46">
        <v>63</v>
      </c>
      <c r="ER22" s="46">
        <v>70</v>
      </c>
      <c r="ES22" s="82">
        <v>125</v>
      </c>
      <c r="ET22" s="43">
        <v>68</v>
      </c>
      <c r="EU22" s="98">
        <v>86</v>
      </c>
      <c r="EV22" s="99">
        <v>123</v>
      </c>
      <c r="EW22" s="45">
        <f>+'[1]2014'!K20</f>
        <v>61</v>
      </c>
      <c r="EX22" s="45">
        <f>+'[1]2015'!K20</f>
        <v>138</v>
      </c>
      <c r="EY22" s="45">
        <v>150</v>
      </c>
      <c r="EZ22" s="46">
        <v>92</v>
      </c>
      <c r="FA22" s="46">
        <v>67</v>
      </c>
      <c r="FB22" s="46">
        <v>44</v>
      </c>
      <c r="FC22" s="46">
        <v>62</v>
      </c>
      <c r="FD22" s="46">
        <v>72</v>
      </c>
      <c r="FE22" s="46">
        <v>44</v>
      </c>
      <c r="FF22" s="46">
        <v>70</v>
      </c>
      <c r="FG22" s="46">
        <v>85</v>
      </c>
      <c r="FH22" s="46">
        <v>71</v>
      </c>
      <c r="FI22" s="46">
        <v>60</v>
      </c>
      <c r="FJ22" s="82">
        <v>76</v>
      </c>
      <c r="FK22" s="43">
        <v>118</v>
      </c>
      <c r="FL22" s="98">
        <v>112</v>
      </c>
      <c r="FM22" s="99">
        <v>84</v>
      </c>
      <c r="FN22" s="45">
        <f>+'[1]2014'!L20</f>
        <v>120</v>
      </c>
      <c r="FO22" s="45">
        <f>+'[1]2015'!L20</f>
        <v>143</v>
      </c>
      <c r="FP22" s="45">
        <v>107</v>
      </c>
      <c r="FQ22" s="46">
        <v>115</v>
      </c>
      <c r="FR22" s="46">
        <v>105</v>
      </c>
      <c r="FS22" s="46">
        <v>116</v>
      </c>
      <c r="FT22" s="46">
        <v>88</v>
      </c>
      <c r="FU22" s="46">
        <v>80</v>
      </c>
      <c r="FV22" s="46">
        <v>166</v>
      </c>
      <c r="FW22" s="46">
        <v>167</v>
      </c>
      <c r="FX22" s="46">
        <v>121</v>
      </c>
      <c r="FY22" s="46">
        <v>217</v>
      </c>
      <c r="FZ22" s="46">
        <v>162</v>
      </c>
      <c r="GA22" s="82">
        <v>305</v>
      </c>
      <c r="GB22" s="43">
        <v>287</v>
      </c>
      <c r="GC22" s="98">
        <v>260</v>
      </c>
      <c r="GD22" s="99">
        <v>256</v>
      </c>
      <c r="GE22" s="45">
        <f>+'[1]2014'!M20</f>
        <v>375</v>
      </c>
      <c r="GF22" s="45">
        <f>+'[1]2015'!M20</f>
        <v>333</v>
      </c>
      <c r="GG22" s="45">
        <v>227</v>
      </c>
      <c r="GH22" s="46">
        <v>109</v>
      </c>
      <c r="GI22" s="46">
        <v>89</v>
      </c>
      <c r="GJ22" s="46">
        <v>55</v>
      </c>
      <c r="GK22" s="46">
        <v>69</v>
      </c>
      <c r="GL22" s="46">
        <v>75</v>
      </c>
      <c r="GM22" s="46">
        <v>120</v>
      </c>
      <c r="GN22" s="46">
        <v>127</v>
      </c>
      <c r="GO22" s="46">
        <v>136</v>
      </c>
      <c r="GP22" s="46">
        <v>159</v>
      </c>
      <c r="GQ22" s="46">
        <v>122</v>
      </c>
      <c r="GR22" s="82">
        <v>192</v>
      </c>
      <c r="GS22" s="43">
        <v>174</v>
      </c>
      <c r="GT22" s="98">
        <v>139</v>
      </c>
      <c r="GU22" s="99">
        <v>194</v>
      </c>
      <c r="GV22" s="45">
        <f>+'[1]2014'!N20</f>
        <v>184</v>
      </c>
      <c r="GW22" s="45">
        <f>+'[1]2015'!N20</f>
        <v>175</v>
      </c>
      <c r="GX22" s="45">
        <v>142</v>
      </c>
      <c r="GY22" s="46">
        <v>80</v>
      </c>
      <c r="GZ22" s="46">
        <v>95</v>
      </c>
      <c r="HA22" s="46">
        <v>80</v>
      </c>
      <c r="HB22" s="46">
        <v>80</v>
      </c>
      <c r="HC22" s="46">
        <v>66</v>
      </c>
      <c r="HD22" s="46">
        <v>55</v>
      </c>
      <c r="HE22" s="46">
        <v>67</v>
      </c>
      <c r="HF22" s="46">
        <v>70</v>
      </c>
      <c r="HG22" s="46">
        <v>67</v>
      </c>
      <c r="HH22" s="46">
        <v>66</v>
      </c>
      <c r="HI22" s="82">
        <v>66</v>
      </c>
      <c r="HJ22" s="43">
        <v>98</v>
      </c>
      <c r="HK22" s="98">
        <v>109</v>
      </c>
      <c r="HL22" s="99">
        <v>130</v>
      </c>
      <c r="HM22" s="45">
        <f>+'[1]2014'!O20</f>
        <v>140</v>
      </c>
      <c r="HN22" s="45">
        <f>+'[1]2015'!O20</f>
        <v>153</v>
      </c>
      <c r="HO22" s="45">
        <v>165</v>
      </c>
      <c r="HP22" s="46">
        <v>65</v>
      </c>
      <c r="HQ22" s="46">
        <v>59</v>
      </c>
      <c r="HR22" s="46">
        <v>53</v>
      </c>
      <c r="HS22" s="46">
        <v>58</v>
      </c>
      <c r="HT22" s="46">
        <v>63</v>
      </c>
      <c r="HU22" s="46">
        <v>58</v>
      </c>
      <c r="HV22" s="46">
        <v>33</v>
      </c>
      <c r="HW22" s="46">
        <v>41</v>
      </c>
      <c r="HX22" s="46">
        <v>67</v>
      </c>
      <c r="HY22" s="46">
        <v>89</v>
      </c>
      <c r="HZ22" s="82">
        <v>88</v>
      </c>
      <c r="IA22" s="43">
        <v>121</v>
      </c>
      <c r="IB22" s="98">
        <v>121</v>
      </c>
      <c r="IC22" s="99">
        <v>141</v>
      </c>
      <c r="ID22" s="45">
        <f>+'[1]2014'!P20</f>
        <v>126</v>
      </c>
      <c r="IE22" s="45">
        <f>+'[1]2015'!P20</f>
        <v>121</v>
      </c>
      <c r="IF22" s="45">
        <v>158</v>
      </c>
      <c r="IG22" s="46">
        <v>4</v>
      </c>
      <c r="IH22" s="46">
        <v>3</v>
      </c>
      <c r="II22" s="46">
        <v>3</v>
      </c>
      <c r="IJ22" s="46">
        <v>2</v>
      </c>
      <c r="IK22" s="46">
        <v>1</v>
      </c>
      <c r="IL22" s="46">
        <v>1</v>
      </c>
      <c r="IM22" s="46">
        <v>7</v>
      </c>
      <c r="IN22" s="46">
        <v>10</v>
      </c>
      <c r="IO22" s="46">
        <v>10</v>
      </c>
      <c r="IP22" s="46">
        <v>29</v>
      </c>
      <c r="IQ22" s="82">
        <v>16</v>
      </c>
      <c r="IR22" s="43">
        <v>20</v>
      </c>
      <c r="IS22" s="98">
        <v>11</v>
      </c>
      <c r="IT22" s="99">
        <v>1</v>
      </c>
      <c r="IU22" s="49">
        <f>+'[1]2014'!Q20</f>
        <v>24</v>
      </c>
      <c r="IV22" s="49">
        <f>+'[1]2015'!Q20</f>
        <v>30</v>
      </c>
      <c r="IW22" s="49">
        <v>44</v>
      </c>
    </row>
    <row r="23" spans="1:257" ht="15">
      <c r="A23" s="30" t="s">
        <v>53</v>
      </c>
      <c r="B23" s="31" t="s">
        <v>21</v>
      </c>
      <c r="C23" s="32">
        <f t="shared" si="25"/>
        <v>42</v>
      </c>
      <c r="D23" s="32">
        <f t="shared" si="25"/>
        <v>49</v>
      </c>
      <c r="E23" s="32">
        <f t="shared" si="25"/>
        <v>41</v>
      </c>
      <c r="F23" s="32">
        <f t="shared" si="25"/>
        <v>41</v>
      </c>
      <c r="G23" s="32">
        <f t="shared" si="25"/>
        <v>31</v>
      </c>
      <c r="H23" s="32">
        <f t="shared" si="25"/>
        <v>19</v>
      </c>
      <c r="I23" s="32">
        <v>21</v>
      </c>
      <c r="J23" s="32">
        <f t="shared" si="26"/>
        <v>13</v>
      </c>
      <c r="K23" s="32">
        <v>17</v>
      </c>
      <c r="L23" s="32">
        <f>+AR23+BI23+GQ23+HW23</f>
        <v>1</v>
      </c>
      <c r="M23" s="38">
        <f t="shared" si="27"/>
        <v>26</v>
      </c>
      <c r="N23" s="38">
        <v>9</v>
      </c>
      <c r="O23" s="38">
        <v>16</v>
      </c>
      <c r="P23" s="34">
        <v>13</v>
      </c>
      <c r="Q23" s="34">
        <f>+'[1]2014'!R21</f>
        <v>10</v>
      </c>
      <c r="R23" s="34">
        <v>17</v>
      </c>
      <c r="S23" s="35">
        <v>18</v>
      </c>
      <c r="T23" s="36">
        <v>4</v>
      </c>
      <c r="U23" s="36">
        <v>6</v>
      </c>
      <c r="V23" s="36">
        <v>4</v>
      </c>
      <c r="W23" s="36">
        <v>4</v>
      </c>
      <c r="X23" s="36">
        <v>3</v>
      </c>
      <c r="Y23" s="36">
        <v>1</v>
      </c>
      <c r="Z23" s="36">
        <v>1</v>
      </c>
      <c r="AA23" s="36">
        <v>0</v>
      </c>
      <c r="AB23" s="36">
        <v>1</v>
      </c>
      <c r="AC23" s="36">
        <v>0</v>
      </c>
      <c r="AD23" s="40">
        <v>1</v>
      </c>
      <c r="AE23" s="38">
        <v>100</v>
      </c>
      <c r="AF23" s="38">
        <v>2</v>
      </c>
      <c r="AG23" s="38">
        <v>0</v>
      </c>
      <c r="AH23" s="38">
        <f>+'[1]2014'!D21</f>
        <v>0</v>
      </c>
      <c r="AI23" s="38">
        <v>1</v>
      </c>
      <c r="AJ23" s="39">
        <v>1</v>
      </c>
      <c r="AK23" s="36">
        <v>1</v>
      </c>
      <c r="AL23" s="36">
        <v>2</v>
      </c>
      <c r="AM23" s="36">
        <v>0</v>
      </c>
      <c r="AN23" s="36">
        <v>1</v>
      </c>
      <c r="AO23" s="36">
        <v>0</v>
      </c>
      <c r="AP23" s="36">
        <v>0</v>
      </c>
      <c r="AQ23" s="36">
        <v>0</v>
      </c>
      <c r="AR23" s="36">
        <v>0</v>
      </c>
      <c r="AS23" s="36">
        <v>0</v>
      </c>
      <c r="AT23" s="36">
        <v>1</v>
      </c>
      <c r="AU23" s="40">
        <v>0</v>
      </c>
      <c r="AV23" s="37">
        <v>0</v>
      </c>
      <c r="AW23" s="37">
        <v>1</v>
      </c>
      <c r="AX23" s="37">
        <v>0</v>
      </c>
      <c r="AY23" s="40">
        <f>+'[1]2014'!E21</f>
        <v>1</v>
      </c>
      <c r="AZ23" s="40">
        <f>+'[1]2015'!E21</f>
        <v>1</v>
      </c>
      <c r="BA23" s="41">
        <v>3</v>
      </c>
      <c r="BB23" s="36">
        <v>8</v>
      </c>
      <c r="BC23" s="36">
        <v>5</v>
      </c>
      <c r="BD23" s="36">
        <v>3</v>
      </c>
      <c r="BE23" s="36">
        <v>4</v>
      </c>
      <c r="BF23" s="36">
        <v>2</v>
      </c>
      <c r="BG23" s="36">
        <v>1</v>
      </c>
      <c r="BH23" s="36">
        <v>5</v>
      </c>
      <c r="BI23" s="36">
        <v>1</v>
      </c>
      <c r="BJ23" s="36">
        <v>1</v>
      </c>
      <c r="BK23" s="32" t="s">
        <v>54</v>
      </c>
      <c r="BL23" s="82">
        <v>3</v>
      </c>
      <c r="BM23" s="42">
        <v>2</v>
      </c>
      <c r="BN23" s="98">
        <v>2</v>
      </c>
      <c r="BO23" s="99">
        <v>0</v>
      </c>
      <c r="BP23" s="45">
        <f>+'[1]2014'!F21</f>
        <v>0</v>
      </c>
      <c r="BQ23" s="45">
        <f>+'[1]2015'!F21</f>
        <v>0</v>
      </c>
      <c r="BR23" s="45">
        <v>1</v>
      </c>
      <c r="BS23" s="46">
        <v>4</v>
      </c>
      <c r="BT23" s="46">
        <v>7</v>
      </c>
      <c r="BU23" s="46">
        <v>5</v>
      </c>
      <c r="BV23" s="46">
        <v>3</v>
      </c>
      <c r="BW23" s="46">
        <v>3</v>
      </c>
      <c r="BX23" s="46">
        <v>0</v>
      </c>
      <c r="BY23" s="46">
        <v>0</v>
      </c>
      <c r="BZ23" s="46"/>
      <c r="CA23" s="46"/>
      <c r="CB23" s="46"/>
      <c r="CC23" s="82">
        <v>2</v>
      </c>
      <c r="CD23" s="48">
        <v>0</v>
      </c>
      <c r="CE23" s="98">
        <v>0</v>
      </c>
      <c r="CF23" s="99">
        <v>1</v>
      </c>
      <c r="CG23" s="45">
        <f>+'[1]2014'!G21</f>
        <v>0</v>
      </c>
      <c r="CH23" s="45">
        <f>+'[1]2015'!G21</f>
        <v>2</v>
      </c>
      <c r="CI23" s="45">
        <v>2</v>
      </c>
      <c r="CJ23" s="46">
        <v>5</v>
      </c>
      <c r="CK23" s="46">
        <v>4</v>
      </c>
      <c r="CL23" s="46">
        <v>4</v>
      </c>
      <c r="CM23" s="46">
        <v>4</v>
      </c>
      <c r="CN23" s="46">
        <v>3</v>
      </c>
      <c r="CO23" s="46">
        <v>4</v>
      </c>
      <c r="CP23" s="46">
        <v>3</v>
      </c>
      <c r="CQ23" s="46">
        <v>1</v>
      </c>
      <c r="CR23" s="46">
        <v>1</v>
      </c>
      <c r="CS23" s="46"/>
      <c r="CT23" s="82">
        <v>0</v>
      </c>
      <c r="CU23" s="43">
        <v>1</v>
      </c>
      <c r="CV23" s="98">
        <v>2</v>
      </c>
      <c r="CW23" s="99">
        <v>1</v>
      </c>
      <c r="CX23" s="45">
        <f>+'[1]2014'!H21</f>
        <v>1</v>
      </c>
      <c r="CY23" s="45">
        <f>+'[1]2015'!H21</f>
        <v>1</v>
      </c>
      <c r="CZ23" s="45">
        <v>4</v>
      </c>
      <c r="DA23" s="46">
        <v>1</v>
      </c>
      <c r="DB23" s="46">
        <v>4</v>
      </c>
      <c r="DC23" s="46">
        <v>4</v>
      </c>
      <c r="DD23" s="46">
        <v>3</v>
      </c>
      <c r="DE23" s="46">
        <v>1</v>
      </c>
      <c r="DF23" s="46">
        <v>0</v>
      </c>
      <c r="DG23" s="46">
        <v>1</v>
      </c>
      <c r="DH23" s="46"/>
      <c r="DI23" s="46">
        <v>1</v>
      </c>
      <c r="DJ23" s="46"/>
      <c r="DK23" s="82">
        <v>0</v>
      </c>
      <c r="DL23" s="43">
        <v>0</v>
      </c>
      <c r="DM23" s="98">
        <v>0</v>
      </c>
      <c r="DN23" s="99">
        <v>1</v>
      </c>
      <c r="DO23" s="45">
        <f>+'[1]2014'!I21</f>
        <v>1</v>
      </c>
      <c r="DP23" s="45">
        <f>+'[1]2015'!I21</f>
        <v>4</v>
      </c>
      <c r="DQ23" s="45">
        <v>1</v>
      </c>
      <c r="DR23" s="46">
        <v>3</v>
      </c>
      <c r="DS23" s="46">
        <v>5</v>
      </c>
      <c r="DT23" s="46">
        <v>5</v>
      </c>
      <c r="DU23" s="46">
        <v>4</v>
      </c>
      <c r="DV23" s="46">
        <v>4</v>
      </c>
      <c r="DW23" s="46">
        <v>2</v>
      </c>
      <c r="DX23" s="46">
        <v>3</v>
      </c>
      <c r="DY23" s="46">
        <v>2</v>
      </c>
      <c r="DZ23" s="46">
        <v>2</v>
      </c>
      <c r="EA23" s="46"/>
      <c r="EB23" s="82">
        <v>0</v>
      </c>
      <c r="EC23" s="43">
        <v>0</v>
      </c>
      <c r="ED23" s="98">
        <v>0</v>
      </c>
      <c r="EE23" s="99">
        <v>0</v>
      </c>
      <c r="EF23" s="45">
        <f>+'[1]2014'!J21</f>
        <v>1</v>
      </c>
      <c r="EG23" s="45">
        <f>+'[1]2015'!J21</f>
        <v>1</v>
      </c>
      <c r="EH23" s="45">
        <v>0</v>
      </c>
      <c r="EI23" s="46">
        <v>2</v>
      </c>
      <c r="EJ23" s="46">
        <v>4</v>
      </c>
      <c r="EK23" s="46">
        <v>3</v>
      </c>
      <c r="EL23" s="46">
        <v>2</v>
      </c>
      <c r="EM23" s="46">
        <v>1</v>
      </c>
      <c r="EN23" s="46">
        <v>1</v>
      </c>
      <c r="EO23" s="46">
        <v>1</v>
      </c>
      <c r="EP23" s="46">
        <v>1</v>
      </c>
      <c r="EQ23" s="46"/>
      <c r="ER23" s="46"/>
      <c r="ES23" s="82">
        <v>0</v>
      </c>
      <c r="ET23" s="43">
        <v>0</v>
      </c>
      <c r="EU23" s="98">
        <v>0</v>
      </c>
      <c r="EV23" s="99">
        <v>1</v>
      </c>
      <c r="EW23" s="45">
        <f>+'[1]2014'!K21</f>
        <v>0</v>
      </c>
      <c r="EX23" s="45">
        <f>+'[1]2015'!K21</f>
        <v>2</v>
      </c>
      <c r="EY23" s="45">
        <v>0</v>
      </c>
      <c r="EZ23" s="46"/>
      <c r="FA23" s="46">
        <v>1</v>
      </c>
      <c r="FB23" s="46">
        <v>2</v>
      </c>
      <c r="FC23" s="46">
        <v>2</v>
      </c>
      <c r="FD23" s="46">
        <v>2</v>
      </c>
      <c r="FE23" s="46"/>
      <c r="FF23" s="46"/>
      <c r="FG23" s="46">
        <v>1</v>
      </c>
      <c r="FH23" s="46"/>
      <c r="FI23" s="46"/>
      <c r="FJ23" s="82">
        <v>0</v>
      </c>
      <c r="FK23" s="43">
        <v>1</v>
      </c>
      <c r="FL23" s="98">
        <v>0</v>
      </c>
      <c r="FM23" s="99">
        <v>0</v>
      </c>
      <c r="FN23" s="45">
        <f>+'[1]2014'!L21</f>
        <v>0</v>
      </c>
      <c r="FO23" s="45">
        <f>+'[1]2015'!L21</f>
        <v>1</v>
      </c>
      <c r="FP23" s="45">
        <v>0</v>
      </c>
      <c r="FQ23" s="46">
        <v>5</v>
      </c>
      <c r="FR23" s="46">
        <v>5</v>
      </c>
      <c r="FS23" s="46">
        <v>3</v>
      </c>
      <c r="FT23" s="46">
        <v>4</v>
      </c>
      <c r="FU23" s="46">
        <v>3</v>
      </c>
      <c r="FV23" s="46">
        <v>1</v>
      </c>
      <c r="FW23" s="46"/>
      <c r="FX23" s="46"/>
      <c r="FY23" s="46">
        <v>2</v>
      </c>
      <c r="FZ23" s="46"/>
      <c r="GA23" s="82">
        <v>0</v>
      </c>
      <c r="GB23" s="43">
        <v>0</v>
      </c>
      <c r="GC23" s="98">
        <v>2</v>
      </c>
      <c r="GD23" s="99">
        <v>2</v>
      </c>
      <c r="GE23" s="45">
        <f>+'[1]2014'!M21</f>
        <v>2</v>
      </c>
      <c r="GF23" s="45">
        <f>+'[1]2015'!M21</f>
        <v>0</v>
      </c>
      <c r="GG23" s="45">
        <v>0</v>
      </c>
      <c r="GH23" s="46">
        <v>3</v>
      </c>
      <c r="GI23" s="46">
        <v>3</v>
      </c>
      <c r="GJ23" s="46">
        <v>2</v>
      </c>
      <c r="GK23" s="46">
        <v>2</v>
      </c>
      <c r="GL23" s="46">
        <v>1</v>
      </c>
      <c r="GM23" s="46">
        <v>2</v>
      </c>
      <c r="GN23" s="46">
        <v>2</v>
      </c>
      <c r="GO23" s="46"/>
      <c r="GP23" s="46">
        <v>2</v>
      </c>
      <c r="GQ23" s="46"/>
      <c r="GR23" s="82">
        <v>0</v>
      </c>
      <c r="GS23" s="43">
        <v>0</v>
      </c>
      <c r="GT23" s="98">
        <v>0</v>
      </c>
      <c r="GU23" s="99">
        <v>1</v>
      </c>
      <c r="GV23" s="45">
        <f>+'[1]2014'!N21</f>
        <v>0</v>
      </c>
      <c r="GW23" s="45">
        <f>+'[1]2015'!N21</f>
        <v>0</v>
      </c>
      <c r="GX23" s="45">
        <v>0</v>
      </c>
      <c r="GY23" s="46">
        <v>4</v>
      </c>
      <c r="GZ23" s="46">
        <v>2</v>
      </c>
      <c r="HA23" s="46">
        <v>5</v>
      </c>
      <c r="HB23" s="46">
        <v>6</v>
      </c>
      <c r="HC23" s="46">
        <v>6</v>
      </c>
      <c r="HD23" s="46">
        <v>6</v>
      </c>
      <c r="HE23" s="46">
        <v>5</v>
      </c>
      <c r="HF23" s="46">
        <v>7</v>
      </c>
      <c r="HG23" s="46">
        <v>7</v>
      </c>
      <c r="HH23" s="46">
        <v>5</v>
      </c>
      <c r="HI23" s="82">
        <v>5</v>
      </c>
      <c r="HJ23" s="43">
        <v>3</v>
      </c>
      <c r="HK23" s="98">
        <v>3</v>
      </c>
      <c r="HL23" s="99">
        <v>4</v>
      </c>
      <c r="HM23" s="45">
        <f>+'[1]2014'!O21</f>
        <v>4</v>
      </c>
      <c r="HN23" s="45">
        <f>+'[1]2015'!O21</f>
        <v>3</v>
      </c>
      <c r="HO23" s="45">
        <v>6</v>
      </c>
      <c r="HP23" s="46">
        <v>2</v>
      </c>
      <c r="HQ23" s="46">
        <v>1</v>
      </c>
      <c r="HR23" s="46">
        <v>1</v>
      </c>
      <c r="HS23" s="46">
        <v>2</v>
      </c>
      <c r="HT23" s="46">
        <v>2</v>
      </c>
      <c r="HU23" s="46">
        <v>1</v>
      </c>
      <c r="HV23" s="46"/>
      <c r="HW23" s="46"/>
      <c r="HX23" s="46"/>
      <c r="HY23" s="46"/>
      <c r="HZ23" s="82">
        <v>0</v>
      </c>
      <c r="IA23" s="43">
        <v>0</v>
      </c>
      <c r="IB23" s="98">
        <v>4</v>
      </c>
      <c r="IC23" s="99">
        <v>2</v>
      </c>
      <c r="ID23" s="45">
        <f>+'[1]2014'!P21</f>
        <v>0</v>
      </c>
      <c r="IE23" s="45">
        <f>+'[1]2015'!P21</f>
        <v>1</v>
      </c>
      <c r="IF23" s="45">
        <v>0</v>
      </c>
      <c r="IG23" s="46"/>
      <c r="IH23" s="46"/>
      <c r="II23" s="46"/>
      <c r="IJ23" s="46"/>
      <c r="IK23" s="46"/>
      <c r="IL23" s="46"/>
      <c r="IM23" s="46"/>
      <c r="IN23" s="46"/>
      <c r="IO23" s="46"/>
      <c r="IP23" s="46">
        <v>1</v>
      </c>
      <c r="IQ23" s="82">
        <v>0</v>
      </c>
      <c r="IR23" s="43">
        <v>1</v>
      </c>
      <c r="IS23" s="98">
        <v>0</v>
      </c>
      <c r="IT23" s="99">
        <v>0</v>
      </c>
      <c r="IU23" s="49">
        <f>+'[1]2014'!Q21</f>
        <v>0</v>
      </c>
      <c r="IV23" s="49">
        <f>+'[1]2015'!Q21</f>
        <v>0</v>
      </c>
      <c r="IW23" s="49">
        <v>0</v>
      </c>
    </row>
    <row r="24" spans="1:257" ht="15">
      <c r="A24" s="108" t="s">
        <v>55</v>
      </c>
      <c r="B24" s="31" t="s">
        <v>21</v>
      </c>
      <c r="C24" s="32">
        <v>0</v>
      </c>
      <c r="D24" s="32">
        <v>0</v>
      </c>
      <c r="E24" s="32">
        <v>0</v>
      </c>
      <c r="F24" s="32">
        <v>0</v>
      </c>
      <c r="G24" s="32">
        <v>0</v>
      </c>
      <c r="H24" s="32">
        <v>0</v>
      </c>
      <c r="I24" s="32">
        <v>0</v>
      </c>
      <c r="J24" s="32">
        <v>0</v>
      </c>
      <c r="K24" s="32">
        <v>0</v>
      </c>
      <c r="L24" s="32">
        <v>0</v>
      </c>
      <c r="M24" s="38">
        <v>0</v>
      </c>
      <c r="N24" s="38">
        <v>0</v>
      </c>
      <c r="O24" s="38">
        <v>0</v>
      </c>
      <c r="P24" s="34">
        <v>2883</v>
      </c>
      <c r="Q24" s="34">
        <f>+'[1]2014'!R22</f>
        <v>3052</v>
      </c>
      <c r="R24" s="34">
        <v>3223</v>
      </c>
      <c r="S24" s="35">
        <v>3271</v>
      </c>
      <c r="T24" s="36">
        <v>0</v>
      </c>
      <c r="U24" s="36">
        <v>0</v>
      </c>
      <c r="V24" s="36">
        <v>0</v>
      </c>
      <c r="W24" s="36">
        <v>0</v>
      </c>
      <c r="X24" s="36">
        <v>0</v>
      </c>
      <c r="Y24" s="36">
        <v>0</v>
      </c>
      <c r="Z24" s="36">
        <v>0</v>
      </c>
      <c r="AA24" s="36">
        <v>0</v>
      </c>
      <c r="AB24" s="36">
        <v>0</v>
      </c>
      <c r="AC24" s="36">
        <v>0</v>
      </c>
      <c r="AD24" s="40">
        <v>0</v>
      </c>
      <c r="AE24" s="38">
        <v>0</v>
      </c>
      <c r="AF24" s="50">
        <v>0</v>
      </c>
      <c r="AG24" s="38">
        <v>216</v>
      </c>
      <c r="AH24" s="38">
        <f>+'[1]2014'!D22</f>
        <v>227</v>
      </c>
      <c r="AI24" s="38">
        <v>250</v>
      </c>
      <c r="AJ24" s="39">
        <v>280</v>
      </c>
      <c r="AK24" s="36">
        <v>0</v>
      </c>
      <c r="AL24" s="36">
        <v>0</v>
      </c>
      <c r="AM24" s="36">
        <v>0</v>
      </c>
      <c r="AN24" s="36">
        <v>0</v>
      </c>
      <c r="AO24" s="36">
        <v>0</v>
      </c>
      <c r="AP24" s="36">
        <v>0</v>
      </c>
      <c r="AQ24" s="36">
        <v>0</v>
      </c>
      <c r="AR24" s="36">
        <v>0</v>
      </c>
      <c r="AS24" s="36">
        <v>0</v>
      </c>
      <c r="AT24" s="36">
        <v>0</v>
      </c>
      <c r="AU24" s="40">
        <v>0</v>
      </c>
      <c r="AV24" s="37">
        <v>0</v>
      </c>
      <c r="AW24" s="50">
        <v>0</v>
      </c>
      <c r="AX24" s="37">
        <v>235</v>
      </c>
      <c r="AY24" s="40">
        <f>+'[1]2014'!E22</f>
        <v>227</v>
      </c>
      <c r="AZ24" s="40">
        <f>+'[1]2015'!E22</f>
        <v>245</v>
      </c>
      <c r="BA24" s="41">
        <v>259</v>
      </c>
      <c r="BB24" s="36">
        <v>0</v>
      </c>
      <c r="BC24" s="36">
        <v>0</v>
      </c>
      <c r="BD24" s="36">
        <v>0</v>
      </c>
      <c r="BE24" s="36">
        <v>0</v>
      </c>
      <c r="BF24" s="36">
        <v>0</v>
      </c>
      <c r="BG24" s="36">
        <v>0</v>
      </c>
      <c r="BH24" s="36">
        <v>0</v>
      </c>
      <c r="BI24" s="36">
        <v>0</v>
      </c>
      <c r="BJ24" s="36">
        <v>0</v>
      </c>
      <c r="BK24" s="32" t="s">
        <v>56</v>
      </c>
      <c r="BL24" s="82">
        <v>0</v>
      </c>
      <c r="BM24" s="42">
        <v>0</v>
      </c>
      <c r="BN24" s="2">
        <v>0</v>
      </c>
      <c r="BO24" s="99">
        <v>208</v>
      </c>
      <c r="BP24" s="45">
        <f>+'[1]2014'!F22</f>
        <v>272</v>
      </c>
      <c r="BQ24" s="45">
        <f>+'[1]2015'!F22</f>
        <v>302</v>
      </c>
      <c r="BR24" s="45">
        <v>326</v>
      </c>
      <c r="BS24" s="46"/>
      <c r="BT24" s="46"/>
      <c r="BU24" s="46"/>
      <c r="BV24" s="46"/>
      <c r="BW24" s="46"/>
      <c r="BX24" s="46"/>
      <c r="BY24" s="46"/>
      <c r="BZ24" s="46"/>
      <c r="CA24" s="46"/>
      <c r="CB24" s="46"/>
      <c r="CC24" s="82"/>
      <c r="CD24" s="48"/>
      <c r="CF24" s="99">
        <v>283</v>
      </c>
      <c r="CG24" s="45">
        <f>+'[1]2014'!G22</f>
        <v>342</v>
      </c>
      <c r="CH24" s="45">
        <f>+'[1]2015'!G22</f>
        <v>297</v>
      </c>
      <c r="CI24" s="45">
        <v>262</v>
      </c>
      <c r="CJ24" s="46"/>
      <c r="CK24" s="46"/>
      <c r="CL24" s="46"/>
      <c r="CM24" s="46"/>
      <c r="CN24" s="46"/>
      <c r="CO24" s="46"/>
      <c r="CP24" s="46"/>
      <c r="CQ24" s="46"/>
      <c r="CR24" s="46"/>
      <c r="CS24" s="46"/>
      <c r="CT24" s="82"/>
      <c r="CU24" s="43"/>
      <c r="CW24" s="99">
        <v>145</v>
      </c>
      <c r="CX24" s="45">
        <f>+'[1]2014'!H22</f>
        <v>182</v>
      </c>
      <c r="CY24" s="45">
        <f>+'[1]2015'!H22</f>
        <v>180</v>
      </c>
      <c r="CZ24" s="45">
        <v>196</v>
      </c>
      <c r="DA24" s="46"/>
      <c r="DB24" s="46"/>
      <c r="DC24" s="46"/>
      <c r="DD24" s="46"/>
      <c r="DE24" s="46"/>
      <c r="DF24" s="46"/>
      <c r="DG24" s="46"/>
      <c r="DH24" s="46"/>
      <c r="DI24" s="46"/>
      <c r="DJ24" s="46"/>
      <c r="DK24" s="82"/>
      <c r="DL24" s="43"/>
      <c r="DN24" s="99">
        <v>224</v>
      </c>
      <c r="DO24" s="45">
        <f>+'[1]2014'!I22</f>
        <v>200</v>
      </c>
      <c r="DP24" s="45">
        <f>+'[1]2015'!I22</f>
        <v>246</v>
      </c>
      <c r="DQ24" s="45">
        <v>252</v>
      </c>
      <c r="DR24" s="46"/>
      <c r="DS24" s="46"/>
      <c r="DT24" s="46"/>
      <c r="DU24" s="46"/>
      <c r="DV24" s="46"/>
      <c r="DW24" s="46"/>
      <c r="DX24" s="46"/>
      <c r="DY24" s="46"/>
      <c r="DZ24" s="46"/>
      <c r="EA24" s="46"/>
      <c r="EB24" s="82"/>
      <c r="EC24" s="43"/>
      <c r="EE24" s="99">
        <v>177</v>
      </c>
      <c r="EF24" s="45">
        <f>+'[1]2014'!J22</f>
        <v>178</v>
      </c>
      <c r="EG24" s="45">
        <f>+'[1]2015'!J22</f>
        <v>189</v>
      </c>
      <c r="EH24" s="45">
        <v>192</v>
      </c>
      <c r="EI24" s="46"/>
      <c r="EJ24" s="46"/>
      <c r="EK24" s="46"/>
      <c r="EL24" s="46"/>
      <c r="EM24" s="46"/>
      <c r="EN24" s="46"/>
      <c r="EO24" s="46"/>
      <c r="EP24" s="46"/>
      <c r="EQ24" s="46"/>
      <c r="ER24" s="46"/>
      <c r="ES24" s="82"/>
      <c r="ET24" s="43"/>
      <c r="EV24" s="99">
        <v>228</v>
      </c>
      <c r="EW24" s="45">
        <f>+'[1]2014'!K22</f>
        <v>168</v>
      </c>
      <c r="EX24" s="45">
        <f>+'[1]2015'!K22</f>
        <v>254</v>
      </c>
      <c r="EY24" s="45">
        <v>259</v>
      </c>
      <c r="EZ24" s="46"/>
      <c r="FA24" s="46"/>
      <c r="FB24" s="46"/>
      <c r="FC24" s="46"/>
      <c r="FD24" s="46"/>
      <c r="FE24" s="46"/>
      <c r="FF24" s="46"/>
      <c r="FG24" s="46"/>
      <c r="FH24" s="46"/>
      <c r="FI24" s="46"/>
      <c r="FJ24" s="82"/>
      <c r="FK24" s="43"/>
      <c r="FM24" s="99">
        <v>265</v>
      </c>
      <c r="FN24" s="45">
        <f>+'[1]2014'!L22</f>
        <v>255</v>
      </c>
      <c r="FO24" s="45">
        <f>+'[1]2015'!L22</f>
        <v>249</v>
      </c>
      <c r="FP24" s="45">
        <v>244</v>
      </c>
      <c r="FQ24" s="46"/>
      <c r="FR24" s="46"/>
      <c r="FS24" s="46"/>
      <c r="FT24" s="46"/>
      <c r="FU24" s="46"/>
      <c r="FV24" s="46"/>
      <c r="FW24" s="46"/>
      <c r="FX24" s="46"/>
      <c r="FY24" s="46"/>
      <c r="FZ24" s="46"/>
      <c r="GA24" s="82"/>
      <c r="GB24" s="43"/>
      <c r="GD24" s="99">
        <v>309</v>
      </c>
      <c r="GE24" s="45">
        <f>+'[1]2014'!M22</f>
        <v>406</v>
      </c>
      <c r="GF24" s="45">
        <f>+'[1]2015'!M22</f>
        <v>367</v>
      </c>
      <c r="GG24" s="45">
        <v>340</v>
      </c>
      <c r="GH24" s="46"/>
      <c r="GI24" s="46"/>
      <c r="GJ24" s="46"/>
      <c r="GK24" s="46"/>
      <c r="GL24" s="46"/>
      <c r="GM24" s="46"/>
      <c r="GN24" s="46"/>
      <c r="GO24" s="46"/>
      <c r="GP24" s="46"/>
      <c r="GQ24" s="46"/>
      <c r="GR24" s="82"/>
      <c r="GS24" s="43"/>
      <c r="GU24" s="99">
        <v>212</v>
      </c>
      <c r="GV24" s="45">
        <f>+'[1]2014'!N22</f>
        <v>220</v>
      </c>
      <c r="GW24" s="45">
        <f>+'[1]2015'!N22</f>
        <v>204</v>
      </c>
      <c r="GX24" s="45">
        <v>199</v>
      </c>
      <c r="GY24" s="46"/>
      <c r="GZ24" s="46"/>
      <c r="HA24" s="46"/>
      <c r="HB24" s="46"/>
      <c r="HC24" s="46"/>
      <c r="HD24" s="46"/>
      <c r="HE24" s="46"/>
      <c r="HF24" s="46"/>
      <c r="HG24" s="46"/>
      <c r="HH24" s="46"/>
      <c r="HI24" s="82"/>
      <c r="HJ24" s="43"/>
      <c r="HL24" s="99">
        <v>212</v>
      </c>
      <c r="HM24" s="45">
        <f>+'[1]2014'!O22</f>
        <v>233</v>
      </c>
      <c r="HN24" s="45">
        <f>+'[1]2015'!O22</f>
        <v>255</v>
      </c>
      <c r="HO24" s="45">
        <v>271</v>
      </c>
      <c r="HP24" s="46"/>
      <c r="HQ24" s="46"/>
      <c r="HR24" s="46"/>
      <c r="HS24" s="46"/>
      <c r="HT24" s="46"/>
      <c r="HU24" s="46"/>
      <c r="HV24" s="46"/>
      <c r="HW24" s="46"/>
      <c r="HX24" s="46"/>
      <c r="HY24" s="46"/>
      <c r="HZ24" s="82"/>
      <c r="IA24" s="43"/>
      <c r="IC24" s="99">
        <v>167</v>
      </c>
      <c r="ID24" s="45">
        <f>+'[1]2014'!P22</f>
        <v>104</v>
      </c>
      <c r="IE24" s="45">
        <f>+'[1]2015'!P22</f>
        <v>146</v>
      </c>
      <c r="IF24" s="45">
        <v>146</v>
      </c>
      <c r="IG24" s="46"/>
      <c r="IH24" s="46"/>
      <c r="II24" s="46"/>
      <c r="IJ24" s="46"/>
      <c r="IK24" s="46"/>
      <c r="IL24" s="46"/>
      <c r="IM24" s="46"/>
      <c r="IN24" s="46"/>
      <c r="IO24" s="46"/>
      <c r="IP24" s="46"/>
      <c r="IQ24" s="82"/>
      <c r="IR24" s="43"/>
      <c r="IT24" s="109">
        <v>2</v>
      </c>
      <c r="IU24" s="49">
        <f>+'[1]2014'!Q22</f>
        <v>38</v>
      </c>
      <c r="IV24" s="49">
        <f>+'[1]2015'!Q22</f>
        <v>39</v>
      </c>
      <c r="IW24" s="49">
        <v>45</v>
      </c>
    </row>
    <row r="25" spans="1:257" ht="15">
      <c r="A25" s="30" t="s">
        <v>57</v>
      </c>
      <c r="B25" s="31" t="s">
        <v>21</v>
      </c>
      <c r="C25" s="32">
        <f t="shared" ref="C25:H32" si="28">+T25+AK25+BB25+BS25+CJ25+DA25+DR25+EI25+EZ25+FQ25+GH25+GY25+HP25+IG25</f>
        <v>1036591</v>
      </c>
      <c r="D25" s="32">
        <f t="shared" si="28"/>
        <v>838261</v>
      </c>
      <c r="E25" s="32">
        <f t="shared" si="28"/>
        <v>825771</v>
      </c>
      <c r="F25" s="32">
        <f t="shared" si="28"/>
        <v>926446</v>
      </c>
      <c r="G25" s="32">
        <f t="shared" si="28"/>
        <v>1018505</v>
      </c>
      <c r="H25" s="32">
        <f t="shared" si="28"/>
        <v>971053</v>
      </c>
      <c r="I25" s="32">
        <v>712382</v>
      </c>
      <c r="J25" s="32">
        <f t="shared" ref="J25:J32" si="29">+AA25+AR25+BI25+BZ25+CQ25+DH25+DY25+EP25+FG25+FX25+GO25+HF25+HW25+IN25</f>
        <v>814721</v>
      </c>
      <c r="K25" s="32">
        <v>932677</v>
      </c>
      <c r="L25" s="32">
        <f t="shared" ref="L25:L31" si="30">+AB25+AR25+BI25+BY25+CO25+DE25+DU25+EK25+FA25+FQ25+GA25+GQ25+HG25+HW25</f>
        <v>1034079</v>
      </c>
      <c r="M25" s="33">
        <f t="shared" ref="M25:M32" si="31">AC25+AS25+BI25+BY25+CO25+DE25+DU25+EK25+FA25+FQ25+GA25+GQ25+HG25+HW25</f>
        <v>1050429</v>
      </c>
      <c r="N25" s="38">
        <v>1207381</v>
      </c>
      <c r="O25" s="38">
        <v>1327930</v>
      </c>
      <c r="P25" s="110">
        <v>1516371</v>
      </c>
      <c r="Q25" s="34">
        <f>+'[1]2014'!R23</f>
        <v>1686793</v>
      </c>
      <c r="R25" s="34">
        <v>1801178</v>
      </c>
      <c r="S25" s="35">
        <v>1752918</v>
      </c>
      <c r="T25" s="36">
        <v>73615</v>
      </c>
      <c r="U25" s="36">
        <v>62760</v>
      </c>
      <c r="V25" s="36">
        <v>67928</v>
      </c>
      <c r="W25" s="36">
        <v>78072</v>
      </c>
      <c r="X25" s="36">
        <v>84364</v>
      </c>
      <c r="Y25" s="36">
        <v>82482</v>
      </c>
      <c r="Z25" s="36">
        <v>51370</v>
      </c>
      <c r="AA25" s="36">
        <v>54070</v>
      </c>
      <c r="AB25" s="36">
        <v>60315</v>
      </c>
      <c r="AC25" s="36">
        <v>67758</v>
      </c>
      <c r="AD25" s="40">
        <v>68008</v>
      </c>
      <c r="AE25" s="38">
        <v>114</v>
      </c>
      <c r="AF25" s="38">
        <v>91946</v>
      </c>
      <c r="AG25" s="38">
        <v>111232</v>
      </c>
      <c r="AH25" s="38">
        <f>+'[1]2014'!D23</f>
        <v>134331</v>
      </c>
      <c r="AI25" s="38">
        <v>143017</v>
      </c>
      <c r="AJ25" s="39">
        <v>123668</v>
      </c>
      <c r="AK25" s="36">
        <v>73770</v>
      </c>
      <c r="AL25" s="36">
        <v>52419</v>
      </c>
      <c r="AM25" s="36">
        <v>55023</v>
      </c>
      <c r="AN25" s="36">
        <v>62531</v>
      </c>
      <c r="AO25" s="36">
        <v>66396</v>
      </c>
      <c r="AP25" s="36">
        <v>57764</v>
      </c>
      <c r="AQ25" s="36">
        <v>41575</v>
      </c>
      <c r="AR25" s="36">
        <v>47354</v>
      </c>
      <c r="AS25" s="36">
        <v>56261</v>
      </c>
      <c r="AT25" s="36">
        <v>66365</v>
      </c>
      <c r="AU25" s="40">
        <v>69918</v>
      </c>
      <c r="AV25" s="40">
        <v>81658</v>
      </c>
      <c r="AW25" s="37">
        <v>90317</v>
      </c>
      <c r="AX25" s="40">
        <v>99903</v>
      </c>
      <c r="AY25" s="40">
        <f>+'[1]2014'!E23</f>
        <v>111092</v>
      </c>
      <c r="AZ25" s="91">
        <f>+'[1]2015'!E23</f>
        <v>120006</v>
      </c>
      <c r="BA25" s="41">
        <v>113141</v>
      </c>
      <c r="BB25" s="36">
        <v>98901</v>
      </c>
      <c r="BC25" s="36">
        <v>66407</v>
      </c>
      <c r="BD25" s="36">
        <v>69156</v>
      </c>
      <c r="BE25" s="36">
        <v>77030</v>
      </c>
      <c r="BF25" s="36">
        <v>84711</v>
      </c>
      <c r="BG25" s="36">
        <v>90780</v>
      </c>
      <c r="BH25" s="36">
        <v>71938</v>
      </c>
      <c r="BI25" s="36">
        <v>80927</v>
      </c>
      <c r="BJ25" s="36">
        <v>82688</v>
      </c>
      <c r="BK25" s="32" t="s">
        <v>58</v>
      </c>
      <c r="BL25" s="82">
        <v>82383</v>
      </c>
      <c r="BM25" s="42">
        <v>93764</v>
      </c>
      <c r="BN25" s="44">
        <v>107607</v>
      </c>
      <c r="BO25" s="62">
        <f t="shared" ref="BO25" si="32">+BO26+BO27+BO28+BO29+BO30</f>
        <v>126251</v>
      </c>
      <c r="BP25" s="45">
        <f>+'[1]2014'!F23</f>
        <v>145755</v>
      </c>
      <c r="BQ25" s="45">
        <f>+'[1]2015'!F23</f>
        <v>158239</v>
      </c>
      <c r="BR25" s="45">
        <v>154373</v>
      </c>
      <c r="BS25" s="46">
        <v>94733</v>
      </c>
      <c r="BT25" s="46">
        <v>67137</v>
      </c>
      <c r="BU25" s="46">
        <v>71141</v>
      </c>
      <c r="BV25" s="46">
        <v>82940</v>
      </c>
      <c r="BW25" s="46">
        <v>85501</v>
      </c>
      <c r="BX25" s="46">
        <v>86246</v>
      </c>
      <c r="BY25" s="46">
        <v>81461</v>
      </c>
      <c r="BZ25" s="46">
        <v>94540</v>
      </c>
      <c r="CA25" s="46">
        <v>103649</v>
      </c>
      <c r="CB25" s="46">
        <v>119738</v>
      </c>
      <c r="CC25" s="82">
        <v>127110</v>
      </c>
      <c r="CD25" s="43">
        <v>135202</v>
      </c>
      <c r="CE25" s="44">
        <v>147084</v>
      </c>
      <c r="CF25" s="62">
        <f t="shared" ref="CF25" si="33">+CF26+CF27+CF28+CF29+CF30</f>
        <v>159547</v>
      </c>
      <c r="CG25" s="45">
        <f>+'[1]2014'!G23</f>
        <v>180510</v>
      </c>
      <c r="CH25" s="45">
        <f>+'[1]2015'!G23</f>
        <v>186893</v>
      </c>
      <c r="CI25" s="45">
        <v>170137</v>
      </c>
      <c r="CJ25" s="46">
        <v>67173</v>
      </c>
      <c r="CK25" s="46">
        <v>59689</v>
      </c>
      <c r="CL25" s="46">
        <v>57412</v>
      </c>
      <c r="CM25" s="46">
        <v>62463</v>
      </c>
      <c r="CN25" s="46">
        <v>67007</v>
      </c>
      <c r="CO25" s="46">
        <v>75570</v>
      </c>
      <c r="CP25" s="46">
        <v>62448</v>
      </c>
      <c r="CQ25" s="46">
        <v>65734</v>
      </c>
      <c r="CR25" s="46">
        <v>63918</v>
      </c>
      <c r="CS25" s="46">
        <v>66984</v>
      </c>
      <c r="CT25" s="82">
        <v>72498</v>
      </c>
      <c r="CU25" s="43">
        <v>85288</v>
      </c>
      <c r="CV25" s="44">
        <v>95211</v>
      </c>
      <c r="CW25" s="62">
        <f t="shared" ref="CW25" si="34">+CW26+CW27+CW28+CW29+CW30</f>
        <v>110539</v>
      </c>
      <c r="CX25" s="45">
        <f>+'[1]2014'!H23</f>
        <v>124042</v>
      </c>
      <c r="CY25" s="45">
        <f>+'[1]2015'!H23</f>
        <v>134572</v>
      </c>
      <c r="CZ25" s="45">
        <v>139723</v>
      </c>
      <c r="DA25" s="46">
        <v>69870</v>
      </c>
      <c r="DB25" s="46">
        <v>64483</v>
      </c>
      <c r="DC25" s="46">
        <v>71015</v>
      </c>
      <c r="DD25" s="46">
        <v>65902</v>
      </c>
      <c r="DE25" s="46">
        <v>74108</v>
      </c>
      <c r="DF25" s="46">
        <v>64549</v>
      </c>
      <c r="DG25" s="46">
        <v>47033</v>
      </c>
      <c r="DH25" s="46">
        <v>53018</v>
      </c>
      <c r="DI25" s="46">
        <v>58763</v>
      </c>
      <c r="DJ25" s="46">
        <v>69634</v>
      </c>
      <c r="DK25" s="82">
        <v>64857</v>
      </c>
      <c r="DL25" s="43">
        <v>76834</v>
      </c>
      <c r="DM25" s="44">
        <v>89900</v>
      </c>
      <c r="DN25" s="62">
        <f t="shared" ref="DN25" si="35">+DN26+DN27+DN28+DN29+DN30</f>
        <v>105179</v>
      </c>
      <c r="DO25" s="45">
        <f>+'[1]2014'!I23</f>
        <v>113483</v>
      </c>
      <c r="DP25" s="45">
        <f>+'[1]2015'!I23</f>
        <v>113681</v>
      </c>
      <c r="DQ25" s="45">
        <v>132212</v>
      </c>
      <c r="DR25" s="46">
        <v>85292</v>
      </c>
      <c r="DS25" s="46">
        <v>67049</v>
      </c>
      <c r="DT25" s="46">
        <v>67494</v>
      </c>
      <c r="DU25" s="46">
        <v>74582</v>
      </c>
      <c r="DV25" s="46">
        <v>77812</v>
      </c>
      <c r="DW25" s="46">
        <v>55928</v>
      </c>
      <c r="DX25" s="46">
        <v>36660</v>
      </c>
      <c r="DY25" s="46">
        <v>40089</v>
      </c>
      <c r="DZ25" s="46">
        <v>48319</v>
      </c>
      <c r="EA25" s="46">
        <v>59054</v>
      </c>
      <c r="EB25" s="82">
        <v>67421</v>
      </c>
      <c r="EC25" s="43">
        <v>77924</v>
      </c>
      <c r="ED25" s="44">
        <v>83705</v>
      </c>
      <c r="EE25" s="62">
        <f t="shared" ref="EE25" si="36">+EE26+EE27+EE28+EE29+EE30</f>
        <v>96802</v>
      </c>
      <c r="EF25" s="45">
        <f>+'[1]2014'!J23</f>
        <v>112807</v>
      </c>
      <c r="EG25" s="45">
        <f>+'[1]2015'!J23</f>
        <v>127572</v>
      </c>
      <c r="EH25" s="45">
        <v>113868</v>
      </c>
      <c r="EI25" s="46">
        <v>63321</v>
      </c>
      <c r="EJ25" s="46">
        <v>66043</v>
      </c>
      <c r="EK25" s="46">
        <v>65615</v>
      </c>
      <c r="EL25" s="46">
        <v>71508</v>
      </c>
      <c r="EM25" s="46">
        <v>79396</v>
      </c>
      <c r="EN25" s="46">
        <v>64331</v>
      </c>
      <c r="EO25" s="46">
        <v>37084</v>
      </c>
      <c r="EP25" s="46">
        <v>41230</v>
      </c>
      <c r="EQ25" s="46">
        <v>50811</v>
      </c>
      <c r="ER25" s="46">
        <v>62800</v>
      </c>
      <c r="ES25" s="82">
        <v>63362</v>
      </c>
      <c r="ET25" s="43">
        <v>74544</v>
      </c>
      <c r="EU25" s="44">
        <v>87204</v>
      </c>
      <c r="EV25" s="62">
        <f t="shared" ref="EV25" si="37">+EV26+EV27+EV28+EV29+EV30</f>
        <v>103095</v>
      </c>
      <c r="EW25" s="45">
        <f>+'[1]2014'!K23</f>
        <v>123177</v>
      </c>
      <c r="EX25" s="45">
        <f>+'[1]2015'!K23</f>
        <v>138708</v>
      </c>
      <c r="EY25" s="45">
        <v>145015</v>
      </c>
      <c r="EZ25" s="46">
        <v>84990</v>
      </c>
      <c r="FA25" s="46">
        <v>68015</v>
      </c>
      <c r="FB25" s="46">
        <v>55846</v>
      </c>
      <c r="FC25" s="46">
        <v>63739</v>
      </c>
      <c r="FD25" s="46">
        <v>72569</v>
      </c>
      <c r="FE25" s="46">
        <v>77231</v>
      </c>
      <c r="FF25" s="46">
        <v>57655</v>
      </c>
      <c r="FG25" s="46">
        <v>67399</v>
      </c>
      <c r="FH25" s="46">
        <v>80341</v>
      </c>
      <c r="FI25" s="46">
        <v>91160</v>
      </c>
      <c r="FJ25" s="82">
        <v>86978</v>
      </c>
      <c r="FK25" s="43">
        <v>96670</v>
      </c>
      <c r="FL25" s="44">
        <v>100904</v>
      </c>
      <c r="FM25" s="62">
        <f t="shared" ref="FM25" si="38">+FM26+FM27+FM28+FM29+FM30</f>
        <v>113537</v>
      </c>
      <c r="FN25" s="45">
        <f>+'[1]2014'!L23</f>
        <v>121375</v>
      </c>
      <c r="FO25" s="45">
        <f>+'[1]2015'!L23</f>
        <v>125606</v>
      </c>
      <c r="FP25" s="45">
        <v>121644</v>
      </c>
      <c r="FQ25" s="46">
        <v>102175</v>
      </c>
      <c r="FR25" s="46">
        <v>80013</v>
      </c>
      <c r="FS25" s="46">
        <v>86924</v>
      </c>
      <c r="FT25" s="46">
        <v>103366</v>
      </c>
      <c r="FU25" s="46">
        <v>122830</v>
      </c>
      <c r="FV25" s="46">
        <v>132460</v>
      </c>
      <c r="FW25" s="46">
        <v>116372</v>
      </c>
      <c r="FX25" s="46">
        <v>139308</v>
      </c>
      <c r="FY25" s="46">
        <v>160106</v>
      </c>
      <c r="FZ25" s="46">
        <v>184778</v>
      </c>
      <c r="GA25" s="82">
        <v>148972</v>
      </c>
      <c r="GB25" s="43">
        <v>169717</v>
      </c>
      <c r="GC25" s="44">
        <v>182289</v>
      </c>
      <c r="GD25" s="62">
        <f t="shared" ref="GD25" si="39">+GD26+GD27+GD28+GD29+GD30</f>
        <v>201589</v>
      </c>
      <c r="GE25" s="45">
        <f>+'[1]2014'!M23</f>
        <v>196879</v>
      </c>
      <c r="GF25" s="45">
        <f>+'[1]2015'!M23</f>
        <v>196128</v>
      </c>
      <c r="GG25" s="45">
        <v>201299</v>
      </c>
      <c r="GH25" s="46">
        <v>67980</v>
      </c>
      <c r="GI25" s="46">
        <v>48025</v>
      </c>
      <c r="GJ25" s="46">
        <v>46727</v>
      </c>
      <c r="GK25" s="46">
        <v>53663</v>
      </c>
      <c r="GL25" s="46">
        <v>63537</v>
      </c>
      <c r="GM25" s="46">
        <v>69012</v>
      </c>
      <c r="GN25" s="46">
        <v>48646</v>
      </c>
      <c r="GO25" s="46">
        <v>58673</v>
      </c>
      <c r="GP25" s="46">
        <v>72320</v>
      </c>
      <c r="GQ25" s="46">
        <v>85388</v>
      </c>
      <c r="GR25" s="82">
        <v>72320</v>
      </c>
      <c r="GS25" s="43">
        <v>84029</v>
      </c>
      <c r="GT25" s="44">
        <v>92173</v>
      </c>
      <c r="GU25" s="62">
        <f t="shared" ref="GU25" si="40">+GU26+GU27+GU28+GU29+GU30</f>
        <v>107381</v>
      </c>
      <c r="GV25" s="45">
        <f>+'[1]2014'!N23</f>
        <v>116029</v>
      </c>
      <c r="GW25" s="45">
        <f>+'[1]2015'!N23</f>
        <v>118519</v>
      </c>
      <c r="GX25" s="45">
        <v>104907</v>
      </c>
      <c r="GY25" s="46">
        <v>80283</v>
      </c>
      <c r="GZ25" s="46">
        <v>71138</v>
      </c>
      <c r="HA25" s="46">
        <v>52506</v>
      </c>
      <c r="HB25" s="46">
        <v>60340</v>
      </c>
      <c r="HC25" s="46">
        <v>66509</v>
      </c>
      <c r="HD25" s="46">
        <v>63418</v>
      </c>
      <c r="HE25" s="46">
        <v>33374</v>
      </c>
      <c r="HF25" s="46">
        <v>36407</v>
      </c>
      <c r="HG25" s="46">
        <v>44557</v>
      </c>
      <c r="HH25" s="46">
        <v>53087</v>
      </c>
      <c r="HI25" s="82">
        <v>60612</v>
      </c>
      <c r="HJ25" s="43">
        <v>69003</v>
      </c>
      <c r="HK25" s="44">
        <v>69176</v>
      </c>
      <c r="HL25" s="62">
        <f t="shared" ref="HL25" si="41">+HL26+HL27+HL28+HL29+HL30</f>
        <v>78704</v>
      </c>
      <c r="HM25" s="45">
        <f>+'[1]2014'!O23</f>
        <v>94730</v>
      </c>
      <c r="HN25" s="45">
        <f>+'[1]2015'!O23</f>
        <v>114069</v>
      </c>
      <c r="HO25" s="45">
        <v>112952</v>
      </c>
      <c r="HP25" s="46">
        <v>64110</v>
      </c>
      <c r="HQ25" s="46">
        <v>56979</v>
      </c>
      <c r="HR25" s="46">
        <v>55623</v>
      </c>
      <c r="HS25" s="46">
        <v>65284</v>
      </c>
      <c r="HT25" s="46">
        <v>66798</v>
      </c>
      <c r="HU25" s="46">
        <v>40910</v>
      </c>
      <c r="HV25" s="46">
        <v>18517</v>
      </c>
      <c r="HW25" s="46">
        <v>25040</v>
      </c>
      <c r="HX25" s="46">
        <v>36629</v>
      </c>
      <c r="HY25" s="46">
        <v>49321</v>
      </c>
      <c r="HZ25" s="82">
        <v>52418</v>
      </c>
      <c r="IA25" s="43">
        <v>60795</v>
      </c>
      <c r="IB25" s="44">
        <v>68141</v>
      </c>
      <c r="IC25" s="62">
        <f t="shared" ref="IC25" si="42">+IC26+IC27+IC28+IC29+IC30</f>
        <v>77446</v>
      </c>
      <c r="ID25" s="45">
        <f>+'[1]2014'!P23</f>
        <v>85092</v>
      </c>
      <c r="IE25" s="45">
        <f>+'[1]2015'!P23</f>
        <v>95990</v>
      </c>
      <c r="IF25" s="45">
        <v>94884</v>
      </c>
      <c r="IG25" s="46">
        <v>10378</v>
      </c>
      <c r="IH25" s="46">
        <v>8104</v>
      </c>
      <c r="II25" s="46">
        <v>3361</v>
      </c>
      <c r="IJ25" s="46">
        <v>5026</v>
      </c>
      <c r="IK25" s="46">
        <v>6967</v>
      </c>
      <c r="IL25" s="46">
        <v>10372</v>
      </c>
      <c r="IM25" s="46">
        <v>8249</v>
      </c>
      <c r="IN25" s="46">
        <v>10932</v>
      </c>
      <c r="IO25" s="46">
        <v>14000</v>
      </c>
      <c r="IP25" s="46">
        <v>18664</v>
      </c>
      <c r="IQ25" s="82">
        <v>19921</v>
      </c>
      <c r="IR25" s="43">
        <v>21984</v>
      </c>
      <c r="IS25" s="44">
        <v>22273</v>
      </c>
      <c r="IT25" s="62">
        <f t="shared" ref="IT25" si="43">+IT26+IT27+IT28+IT29+IT30</f>
        <v>25166</v>
      </c>
      <c r="IU25" s="49">
        <f>+'[1]2014'!Q23</f>
        <v>27491</v>
      </c>
      <c r="IV25" s="49">
        <f>+'[1]2015'!Q23</f>
        <v>28178</v>
      </c>
      <c r="IW25" s="49">
        <v>25095</v>
      </c>
    </row>
    <row r="26" spans="1:257" ht="15">
      <c r="A26" s="30" t="s">
        <v>59</v>
      </c>
      <c r="B26" s="31" t="s">
        <v>21</v>
      </c>
      <c r="C26" s="32">
        <f t="shared" si="28"/>
        <v>29751</v>
      </c>
      <c r="D26" s="32">
        <f t="shared" si="28"/>
        <v>28052</v>
      </c>
      <c r="E26" s="32">
        <f t="shared" si="28"/>
        <v>28178</v>
      </c>
      <c r="F26" s="32">
        <f t="shared" si="28"/>
        <v>29013</v>
      </c>
      <c r="G26" s="32">
        <f t="shared" si="28"/>
        <v>29649</v>
      </c>
      <c r="H26" s="32">
        <f t="shared" si="28"/>
        <v>28477</v>
      </c>
      <c r="I26" s="32">
        <v>25514</v>
      </c>
      <c r="J26" s="32">
        <f t="shared" si="29"/>
        <v>24498</v>
      </c>
      <c r="K26" s="32">
        <v>25078</v>
      </c>
      <c r="L26" s="32">
        <f t="shared" si="30"/>
        <v>32325</v>
      </c>
      <c r="M26" s="33">
        <f t="shared" si="31"/>
        <v>32361</v>
      </c>
      <c r="N26" s="38">
        <v>30023</v>
      </c>
      <c r="O26" s="38">
        <v>31446</v>
      </c>
      <c r="P26" s="34">
        <v>32845</v>
      </c>
      <c r="Q26" s="34">
        <f>+'[1]2014'!R24</f>
        <v>34792</v>
      </c>
      <c r="R26" s="34">
        <v>36082</v>
      </c>
      <c r="S26" s="35">
        <v>37718</v>
      </c>
      <c r="T26" s="36">
        <v>1162</v>
      </c>
      <c r="U26" s="36">
        <v>1154</v>
      </c>
      <c r="V26" s="36">
        <v>1144</v>
      </c>
      <c r="W26" s="36">
        <v>1239</v>
      </c>
      <c r="X26" s="36">
        <v>1178</v>
      </c>
      <c r="Y26" s="36">
        <v>1042</v>
      </c>
      <c r="Z26" s="36">
        <v>851</v>
      </c>
      <c r="AA26" s="36">
        <v>757</v>
      </c>
      <c r="AB26" s="36">
        <v>732</v>
      </c>
      <c r="AC26" s="36">
        <v>762</v>
      </c>
      <c r="AD26" s="40">
        <v>823</v>
      </c>
      <c r="AE26" s="38">
        <v>1</v>
      </c>
      <c r="AF26" s="38">
        <v>888</v>
      </c>
      <c r="AG26" s="38">
        <v>894</v>
      </c>
      <c r="AH26" s="38">
        <f>+'[1]2014'!D24</f>
        <v>900</v>
      </c>
      <c r="AI26" s="38">
        <v>925</v>
      </c>
      <c r="AJ26" s="39">
        <v>933</v>
      </c>
      <c r="AK26" s="36">
        <v>1147</v>
      </c>
      <c r="AL26" s="36">
        <v>1134</v>
      </c>
      <c r="AM26" s="36">
        <v>1142</v>
      </c>
      <c r="AN26" s="36">
        <v>1147</v>
      </c>
      <c r="AO26" s="36">
        <v>1187</v>
      </c>
      <c r="AP26" s="36">
        <v>1097</v>
      </c>
      <c r="AQ26" s="36">
        <v>877</v>
      </c>
      <c r="AR26" s="36">
        <v>801</v>
      </c>
      <c r="AS26" s="36">
        <v>807</v>
      </c>
      <c r="AT26" s="36">
        <v>849</v>
      </c>
      <c r="AU26" s="40">
        <v>851</v>
      </c>
      <c r="AV26" s="40">
        <v>870</v>
      </c>
      <c r="AW26" s="40">
        <v>773</v>
      </c>
      <c r="AX26" s="40">
        <v>742</v>
      </c>
      <c r="AY26" s="40">
        <f>+'[1]2014'!E24</f>
        <v>658</v>
      </c>
      <c r="AZ26" s="40">
        <f>+'[1]2015'!E24</f>
        <v>620</v>
      </c>
      <c r="BA26" s="41">
        <v>598</v>
      </c>
      <c r="BB26" s="36">
        <v>857</v>
      </c>
      <c r="BC26" s="36">
        <v>754</v>
      </c>
      <c r="BD26" s="36">
        <v>706</v>
      </c>
      <c r="BE26" s="36">
        <v>765</v>
      </c>
      <c r="BF26" s="36">
        <v>708</v>
      </c>
      <c r="BG26" s="36">
        <v>662</v>
      </c>
      <c r="BH26" s="36">
        <v>595</v>
      </c>
      <c r="BI26" s="36">
        <v>572</v>
      </c>
      <c r="BJ26" s="36">
        <v>482</v>
      </c>
      <c r="BK26" s="32" t="s">
        <v>60</v>
      </c>
      <c r="BL26" s="82">
        <v>511</v>
      </c>
      <c r="BM26" s="42">
        <v>540</v>
      </c>
      <c r="BN26" s="44">
        <v>578</v>
      </c>
      <c r="BO26" s="45">
        <v>677</v>
      </c>
      <c r="BP26" s="45">
        <f>+'[1]2014'!F24</f>
        <v>764</v>
      </c>
      <c r="BQ26" s="45">
        <f>+'[1]2015'!F24</f>
        <v>704</v>
      </c>
      <c r="BR26" s="45">
        <v>709</v>
      </c>
      <c r="BS26" s="111">
        <v>1122</v>
      </c>
      <c r="BT26" s="111">
        <v>1111</v>
      </c>
      <c r="BU26" s="111">
        <v>1096</v>
      </c>
      <c r="BV26" s="111">
        <v>1171</v>
      </c>
      <c r="BW26" s="111">
        <v>1253</v>
      </c>
      <c r="BX26" s="111">
        <v>1150</v>
      </c>
      <c r="BY26" s="46">
        <v>1082</v>
      </c>
      <c r="BZ26" s="46">
        <v>1117</v>
      </c>
      <c r="CA26" s="46">
        <v>1101</v>
      </c>
      <c r="CB26" s="46">
        <v>1175</v>
      </c>
      <c r="CC26" s="82">
        <v>1201</v>
      </c>
      <c r="CD26" s="43">
        <v>1249</v>
      </c>
      <c r="CE26" s="44">
        <v>1299</v>
      </c>
      <c r="CF26" s="45">
        <v>1300</v>
      </c>
      <c r="CG26" s="45">
        <f>+'[1]2014'!G24</f>
        <v>1250</v>
      </c>
      <c r="CH26" s="45">
        <f>+'[1]2015'!G24</f>
        <v>1193</v>
      </c>
      <c r="CI26" s="45">
        <v>1137</v>
      </c>
      <c r="CJ26" s="111">
        <v>381</v>
      </c>
      <c r="CK26" s="111">
        <v>374</v>
      </c>
      <c r="CL26" s="111">
        <v>332</v>
      </c>
      <c r="CM26" s="111">
        <v>322</v>
      </c>
      <c r="CN26" s="111">
        <v>316</v>
      </c>
      <c r="CO26" s="111">
        <v>309</v>
      </c>
      <c r="CP26" s="46">
        <v>267</v>
      </c>
      <c r="CQ26" s="46">
        <v>191</v>
      </c>
      <c r="CR26" s="46">
        <v>135</v>
      </c>
      <c r="CS26" s="46">
        <v>139</v>
      </c>
      <c r="CT26" s="82">
        <v>152</v>
      </c>
      <c r="CU26" s="43">
        <v>157</v>
      </c>
      <c r="CV26" s="44">
        <v>166</v>
      </c>
      <c r="CW26" s="45">
        <v>180</v>
      </c>
      <c r="CX26" s="45">
        <f>+'[1]2014'!H24</f>
        <v>205</v>
      </c>
      <c r="CY26" s="45">
        <f>+'[1]2015'!H24</f>
        <v>164</v>
      </c>
      <c r="CZ26" s="45">
        <v>164</v>
      </c>
      <c r="DA26" s="111">
        <v>4608</v>
      </c>
      <c r="DB26" s="111">
        <v>4541</v>
      </c>
      <c r="DC26" s="111">
        <v>4478</v>
      </c>
      <c r="DD26" s="111">
        <v>4480</v>
      </c>
      <c r="DE26" s="111">
        <v>4430</v>
      </c>
      <c r="DF26" s="111">
        <v>4611</v>
      </c>
      <c r="DG26" s="46">
        <v>4388</v>
      </c>
      <c r="DH26" s="46">
        <v>4093</v>
      </c>
      <c r="DI26" s="46">
        <v>4052</v>
      </c>
      <c r="DJ26" s="46">
        <v>3899</v>
      </c>
      <c r="DK26" s="82">
        <v>4116</v>
      </c>
      <c r="DL26" s="43">
        <v>4383</v>
      </c>
      <c r="DM26" s="44">
        <v>4673</v>
      </c>
      <c r="DN26" s="45">
        <v>5133</v>
      </c>
      <c r="DO26" s="45">
        <f>+'[1]2014'!I24</f>
        <v>5752</v>
      </c>
      <c r="DP26" s="45">
        <f>+'[1]2015'!I24</f>
        <v>6124</v>
      </c>
      <c r="DQ26" s="45">
        <v>6473</v>
      </c>
      <c r="DR26" s="111">
        <v>1365</v>
      </c>
      <c r="DS26" s="111">
        <v>1309</v>
      </c>
      <c r="DT26" s="111">
        <v>1324</v>
      </c>
      <c r="DU26" s="111">
        <v>1348</v>
      </c>
      <c r="DV26" s="111">
        <v>1368</v>
      </c>
      <c r="DW26" s="111">
        <v>1151</v>
      </c>
      <c r="DX26" s="46">
        <v>889</v>
      </c>
      <c r="DY26" s="46">
        <v>830</v>
      </c>
      <c r="DZ26" s="46">
        <v>858</v>
      </c>
      <c r="EA26" s="46">
        <v>894</v>
      </c>
      <c r="EB26" s="82">
        <v>985</v>
      </c>
      <c r="EC26" s="43">
        <v>1048</v>
      </c>
      <c r="ED26" s="44">
        <v>1090</v>
      </c>
      <c r="EE26" s="45">
        <v>1093</v>
      </c>
      <c r="EF26" s="45">
        <f>+'[1]2014'!J24</f>
        <v>1125</v>
      </c>
      <c r="EG26" s="45">
        <f>+'[1]2015'!J24</f>
        <v>1166</v>
      </c>
      <c r="EH26" s="45">
        <v>1303</v>
      </c>
      <c r="EI26" s="111">
        <v>2498</v>
      </c>
      <c r="EJ26" s="111">
        <v>2467</v>
      </c>
      <c r="EK26" s="111">
        <v>2551</v>
      </c>
      <c r="EL26" s="111">
        <v>2721</v>
      </c>
      <c r="EM26" s="111">
        <v>2737</v>
      </c>
      <c r="EN26" s="111">
        <v>2570</v>
      </c>
      <c r="EO26" s="46">
        <v>2042</v>
      </c>
      <c r="EP26" s="46">
        <v>1882</v>
      </c>
      <c r="EQ26" s="46">
        <v>1998</v>
      </c>
      <c r="ER26" s="46">
        <v>2103</v>
      </c>
      <c r="ES26" s="82">
        <v>2315</v>
      </c>
      <c r="ET26" s="43">
        <v>2726</v>
      </c>
      <c r="EU26" s="44">
        <v>2875</v>
      </c>
      <c r="EV26" s="45">
        <v>3156</v>
      </c>
      <c r="EW26" s="45">
        <f>+'[1]2014'!K24</f>
        <v>3443</v>
      </c>
      <c r="EX26" s="45">
        <f>+'[1]2015'!K24</f>
        <v>3668</v>
      </c>
      <c r="EY26" s="45">
        <v>4013</v>
      </c>
      <c r="EZ26" s="111">
        <v>3614</v>
      </c>
      <c r="FA26" s="111">
        <v>3229</v>
      </c>
      <c r="FB26" s="111">
        <v>3101</v>
      </c>
      <c r="FC26" s="111">
        <v>3036</v>
      </c>
      <c r="FD26" s="111">
        <v>3070</v>
      </c>
      <c r="FE26" s="111">
        <v>3023</v>
      </c>
      <c r="FF26" s="46">
        <v>3046</v>
      </c>
      <c r="FG26" s="46">
        <v>3038</v>
      </c>
      <c r="FH26" s="46">
        <v>3142</v>
      </c>
      <c r="FI26" s="46">
        <v>3271</v>
      </c>
      <c r="FJ26" s="82">
        <v>3474</v>
      </c>
      <c r="FK26" s="43">
        <v>3719</v>
      </c>
      <c r="FL26" s="44">
        <v>3871</v>
      </c>
      <c r="FM26" s="45">
        <v>3940</v>
      </c>
      <c r="FN26" s="45">
        <f>+'[1]2014'!L24</f>
        <v>4181</v>
      </c>
      <c r="FO26" s="45">
        <f>+'[1]2015'!L24</f>
        <v>4288</v>
      </c>
      <c r="FP26" s="45">
        <v>4529</v>
      </c>
      <c r="FQ26" s="111">
        <v>5365</v>
      </c>
      <c r="FR26" s="111">
        <v>4714</v>
      </c>
      <c r="FS26" s="111">
        <v>4718</v>
      </c>
      <c r="FT26" s="111">
        <v>4903</v>
      </c>
      <c r="FU26" s="111">
        <v>5075</v>
      </c>
      <c r="FV26" s="111">
        <v>5023</v>
      </c>
      <c r="FW26" s="46">
        <v>4865</v>
      </c>
      <c r="FX26" s="46">
        <v>4959</v>
      </c>
      <c r="FY26" s="46">
        <v>5071</v>
      </c>
      <c r="FZ26" s="46">
        <v>5366</v>
      </c>
      <c r="GA26" s="82">
        <v>5707</v>
      </c>
      <c r="GB26" s="43">
        <v>6137</v>
      </c>
      <c r="GC26" s="44">
        <v>6378</v>
      </c>
      <c r="GD26" s="45">
        <v>6413</v>
      </c>
      <c r="GE26" s="45">
        <f>+'[1]2014'!M24</f>
        <v>6703</v>
      </c>
      <c r="GF26" s="45">
        <f>+'[1]2015'!M24</f>
        <v>6795</v>
      </c>
      <c r="GG26" s="45">
        <v>7014</v>
      </c>
      <c r="GH26" s="111">
        <v>3484</v>
      </c>
      <c r="GI26" s="111">
        <v>3197</v>
      </c>
      <c r="GJ26" s="111">
        <v>3327</v>
      </c>
      <c r="GK26" s="111">
        <v>3262</v>
      </c>
      <c r="GL26" s="111">
        <v>3414</v>
      </c>
      <c r="GM26" s="111">
        <v>3307</v>
      </c>
      <c r="GN26" s="46">
        <v>3262</v>
      </c>
      <c r="GO26" s="46">
        <v>2978</v>
      </c>
      <c r="GP26" s="46">
        <v>3123</v>
      </c>
      <c r="GQ26" s="46">
        <v>3201</v>
      </c>
      <c r="GR26" s="82">
        <v>3326</v>
      </c>
      <c r="GS26" s="43">
        <v>3387</v>
      </c>
      <c r="GT26" s="44">
        <v>3658</v>
      </c>
      <c r="GU26" s="45">
        <v>3816</v>
      </c>
      <c r="GV26" s="45">
        <f>+'[1]2014'!N24</f>
        <v>4111</v>
      </c>
      <c r="GW26" s="45">
        <f>+'[1]2015'!N24</f>
        <v>4216</v>
      </c>
      <c r="GX26" s="45">
        <v>4393</v>
      </c>
      <c r="GY26" s="111">
        <v>2336</v>
      </c>
      <c r="GZ26" s="111">
        <v>2230</v>
      </c>
      <c r="HA26" s="111">
        <v>2168</v>
      </c>
      <c r="HB26" s="111">
        <v>2212</v>
      </c>
      <c r="HC26" s="111">
        <v>2335</v>
      </c>
      <c r="HD26" s="111">
        <v>2294</v>
      </c>
      <c r="HE26" s="46">
        <v>1761</v>
      </c>
      <c r="HF26" s="46">
        <v>1596</v>
      </c>
      <c r="HG26" s="46">
        <v>1694</v>
      </c>
      <c r="HH26" s="46">
        <v>1754</v>
      </c>
      <c r="HI26" s="82">
        <v>1909</v>
      </c>
      <c r="HJ26" s="43">
        <v>2035</v>
      </c>
      <c r="HK26" s="44">
        <v>2114</v>
      </c>
      <c r="HL26" s="45">
        <v>2186</v>
      </c>
      <c r="HM26" s="45">
        <f>+'[1]2014'!O24</f>
        <v>2311</v>
      </c>
      <c r="HN26" s="45">
        <f>+'[1]2015'!O24</f>
        <v>2520</v>
      </c>
      <c r="HO26" s="45">
        <v>2665</v>
      </c>
      <c r="HP26" s="111">
        <v>1676</v>
      </c>
      <c r="HQ26" s="111">
        <v>1694</v>
      </c>
      <c r="HR26" s="111">
        <v>1923</v>
      </c>
      <c r="HS26" s="111">
        <v>2235</v>
      </c>
      <c r="HT26" s="111">
        <v>2380</v>
      </c>
      <c r="HU26" s="111">
        <v>1917</v>
      </c>
      <c r="HV26" s="46">
        <v>1284</v>
      </c>
      <c r="HW26" s="46">
        <v>1304</v>
      </c>
      <c r="HX26" s="46">
        <v>1451</v>
      </c>
      <c r="HY26" s="46">
        <v>1618</v>
      </c>
      <c r="HZ26" s="82">
        <v>2087</v>
      </c>
      <c r="IA26" s="43">
        <v>2123</v>
      </c>
      <c r="IB26" s="44">
        <v>2302</v>
      </c>
      <c r="IC26" s="45">
        <v>2482</v>
      </c>
      <c r="ID26" s="45">
        <f>+'[1]2014'!P24</f>
        <v>2570</v>
      </c>
      <c r="IE26" s="45">
        <f>+'[1]2015'!P24</f>
        <v>2759</v>
      </c>
      <c r="IF26" s="45">
        <v>2849</v>
      </c>
      <c r="IG26" s="111">
        <v>136</v>
      </c>
      <c r="IH26" s="111">
        <v>144</v>
      </c>
      <c r="II26" s="111">
        <v>168</v>
      </c>
      <c r="IJ26" s="111">
        <v>172</v>
      </c>
      <c r="IK26" s="111">
        <v>198</v>
      </c>
      <c r="IL26" s="111">
        <v>321</v>
      </c>
      <c r="IM26" s="46">
        <v>305</v>
      </c>
      <c r="IN26" s="46">
        <v>380</v>
      </c>
      <c r="IO26" s="46">
        <v>432</v>
      </c>
      <c r="IP26" s="46">
        <v>559</v>
      </c>
      <c r="IQ26" s="82">
        <v>664</v>
      </c>
      <c r="IR26" s="43">
        <v>714</v>
      </c>
      <c r="IS26" s="44">
        <v>781</v>
      </c>
      <c r="IT26" s="45">
        <v>833</v>
      </c>
      <c r="IU26" s="49">
        <f>+'[1]2014'!Q24</f>
        <v>819</v>
      </c>
      <c r="IV26" s="49">
        <f>+'[1]2015'!Q24</f>
        <v>940</v>
      </c>
      <c r="IW26" s="49">
        <v>938</v>
      </c>
    </row>
    <row r="27" spans="1:257" ht="15">
      <c r="A27" s="30" t="s">
        <v>61</v>
      </c>
      <c r="B27" s="31" t="s">
        <v>21</v>
      </c>
      <c r="C27" s="32">
        <f t="shared" si="28"/>
        <v>118917</v>
      </c>
      <c r="D27" s="32">
        <f t="shared" si="28"/>
        <v>81325</v>
      </c>
      <c r="E27" s="32">
        <f t="shared" si="28"/>
        <v>74842</v>
      </c>
      <c r="F27" s="32">
        <f t="shared" si="28"/>
        <v>83046</v>
      </c>
      <c r="G27" s="32">
        <f t="shared" si="28"/>
        <v>87504</v>
      </c>
      <c r="H27" s="32">
        <f t="shared" si="28"/>
        <v>79142</v>
      </c>
      <c r="I27" s="32">
        <v>57540</v>
      </c>
      <c r="J27" s="32">
        <f t="shared" si="29"/>
        <v>60807</v>
      </c>
      <c r="K27" s="32">
        <v>64610</v>
      </c>
      <c r="L27" s="32">
        <f t="shared" si="30"/>
        <v>84207</v>
      </c>
      <c r="M27" s="33">
        <f t="shared" si="31"/>
        <v>84869</v>
      </c>
      <c r="N27" s="38">
        <v>86458</v>
      </c>
      <c r="O27" s="38">
        <v>95555</v>
      </c>
      <c r="P27" s="34">
        <v>107025</v>
      </c>
      <c r="Q27" s="34">
        <f>+'[1]2014'!R25</f>
        <v>120832</v>
      </c>
      <c r="R27" s="34">
        <v>131591</v>
      </c>
      <c r="S27" s="35">
        <v>118650</v>
      </c>
      <c r="T27" s="36">
        <v>10376</v>
      </c>
      <c r="U27" s="36">
        <v>7219</v>
      </c>
      <c r="V27" s="36">
        <v>7444</v>
      </c>
      <c r="W27" s="36">
        <v>8316</v>
      </c>
      <c r="X27" s="36">
        <v>8831</v>
      </c>
      <c r="Y27" s="36">
        <v>8010</v>
      </c>
      <c r="Z27" s="36">
        <v>4634</v>
      </c>
      <c r="AA27" s="36">
        <v>4731</v>
      </c>
      <c r="AB27" s="36">
        <v>4998</v>
      </c>
      <c r="AC27" s="36">
        <v>5413</v>
      </c>
      <c r="AD27" s="40">
        <v>5330</v>
      </c>
      <c r="AE27" s="38">
        <v>79969</v>
      </c>
      <c r="AF27" s="38">
        <v>6877</v>
      </c>
      <c r="AG27" s="38">
        <v>8093</v>
      </c>
      <c r="AH27" s="38">
        <f>+'[1]2014'!D25</f>
        <v>9672</v>
      </c>
      <c r="AI27" s="38">
        <v>10744</v>
      </c>
      <c r="AJ27" s="39">
        <v>7579</v>
      </c>
      <c r="AK27" s="36">
        <v>9805</v>
      </c>
      <c r="AL27" s="36">
        <v>6046</v>
      </c>
      <c r="AM27" s="36">
        <v>6340</v>
      </c>
      <c r="AN27" s="36">
        <v>7082</v>
      </c>
      <c r="AO27" s="36">
        <v>7140</v>
      </c>
      <c r="AP27" s="36">
        <v>6291</v>
      </c>
      <c r="AQ27" s="36">
        <v>3885</v>
      </c>
      <c r="AR27" s="36">
        <v>4175</v>
      </c>
      <c r="AS27" s="36">
        <v>4422</v>
      </c>
      <c r="AT27" s="36">
        <v>4967</v>
      </c>
      <c r="AU27" s="40">
        <v>5049</v>
      </c>
      <c r="AV27" s="40">
        <v>5379</v>
      </c>
      <c r="AW27" s="40">
        <v>6007</v>
      </c>
      <c r="AX27" s="40">
        <v>6750</v>
      </c>
      <c r="AY27" s="40">
        <f>+'[1]2014'!E25</f>
        <v>7639</v>
      </c>
      <c r="AZ27" s="40">
        <f>+'[1]2015'!E25</f>
        <v>8211</v>
      </c>
      <c r="BA27" s="41">
        <v>7318</v>
      </c>
      <c r="BB27" s="36">
        <v>10682</v>
      </c>
      <c r="BC27" s="36">
        <v>5741</v>
      </c>
      <c r="BD27" s="36">
        <v>5887</v>
      </c>
      <c r="BE27" s="36">
        <v>6656</v>
      </c>
      <c r="BF27" s="36">
        <v>6986</v>
      </c>
      <c r="BG27" s="36">
        <v>6874</v>
      </c>
      <c r="BH27" s="36">
        <v>5163</v>
      </c>
      <c r="BI27" s="36">
        <v>5257</v>
      </c>
      <c r="BJ27" s="36">
        <v>4721</v>
      </c>
      <c r="BK27" s="32" t="s">
        <v>62</v>
      </c>
      <c r="BL27" s="82">
        <v>4353</v>
      </c>
      <c r="BM27" s="42">
        <v>4909</v>
      </c>
      <c r="BN27" s="44">
        <v>5635</v>
      </c>
      <c r="BO27" s="45">
        <v>6651</v>
      </c>
      <c r="BP27" s="45">
        <f>+'[1]2014'!F25</f>
        <v>7909</v>
      </c>
      <c r="BQ27" s="45">
        <f>+'[1]2015'!F25</f>
        <v>8892</v>
      </c>
      <c r="BR27" s="45">
        <v>7805</v>
      </c>
      <c r="BS27" s="111">
        <v>12992</v>
      </c>
      <c r="BT27" s="111">
        <v>7461</v>
      </c>
      <c r="BU27" s="111">
        <v>8061</v>
      </c>
      <c r="BV27" s="111">
        <v>9251</v>
      </c>
      <c r="BW27" s="111">
        <v>9407</v>
      </c>
      <c r="BX27" s="111">
        <v>8851</v>
      </c>
      <c r="BY27" s="46">
        <v>7615</v>
      </c>
      <c r="BZ27" s="46">
        <v>8322</v>
      </c>
      <c r="CA27" s="46">
        <v>8714</v>
      </c>
      <c r="CB27" s="46">
        <v>9780</v>
      </c>
      <c r="CC27" s="82">
        <v>10845</v>
      </c>
      <c r="CD27" s="43">
        <v>11388</v>
      </c>
      <c r="CE27" s="44">
        <v>12633</v>
      </c>
      <c r="CF27" s="45">
        <v>13643</v>
      </c>
      <c r="CG27" s="45">
        <f>+'[1]2014'!G25</f>
        <v>15273</v>
      </c>
      <c r="CH27" s="45">
        <f>+'[1]2015'!G25</f>
        <v>16576</v>
      </c>
      <c r="CI27" s="45">
        <v>13439</v>
      </c>
      <c r="CJ27" s="111">
        <v>7536</v>
      </c>
      <c r="CK27" s="111">
        <v>4661</v>
      </c>
      <c r="CL27" s="111">
        <v>4808</v>
      </c>
      <c r="CM27" s="111">
        <v>5221</v>
      </c>
      <c r="CN27" s="111">
        <v>5482</v>
      </c>
      <c r="CO27" s="111">
        <v>5801</v>
      </c>
      <c r="CP27" s="46">
        <v>4958</v>
      </c>
      <c r="CQ27" s="46">
        <v>4672</v>
      </c>
      <c r="CR27" s="46">
        <v>3659</v>
      </c>
      <c r="CS27" s="46">
        <v>3558</v>
      </c>
      <c r="CT27" s="82">
        <v>3770</v>
      </c>
      <c r="CU27" s="43">
        <v>4322</v>
      </c>
      <c r="CV27" s="44">
        <v>5049</v>
      </c>
      <c r="CW27" s="45">
        <v>5851</v>
      </c>
      <c r="CX27" s="45">
        <f>+'[1]2014'!H25</f>
        <v>7030</v>
      </c>
      <c r="CY27" s="45">
        <f>+'[1]2015'!H25</f>
        <v>8324</v>
      </c>
      <c r="CZ27" s="45">
        <v>9335</v>
      </c>
      <c r="DA27" s="111">
        <v>6946</v>
      </c>
      <c r="DB27" s="111">
        <v>5931</v>
      </c>
      <c r="DC27" s="111">
        <v>5875</v>
      </c>
      <c r="DD27" s="111">
        <v>5067</v>
      </c>
      <c r="DE27" s="111">
        <v>5379</v>
      </c>
      <c r="DF27" s="111">
        <v>4302</v>
      </c>
      <c r="DG27" s="46">
        <v>3095</v>
      </c>
      <c r="DH27" s="46">
        <v>3062</v>
      </c>
      <c r="DI27" s="46">
        <v>2959</v>
      </c>
      <c r="DJ27" s="46">
        <v>3277</v>
      </c>
      <c r="DK27" s="82">
        <v>3423</v>
      </c>
      <c r="DL27" s="43">
        <v>3996</v>
      </c>
      <c r="DM27" s="44">
        <v>4636</v>
      </c>
      <c r="DN27" s="45">
        <v>5410</v>
      </c>
      <c r="DO27" s="45">
        <f>+'[1]2014'!I25</f>
        <v>6116</v>
      </c>
      <c r="DP27" s="45">
        <f>+'[1]2015'!I25</f>
        <v>6566</v>
      </c>
      <c r="DQ27" s="45">
        <v>6957</v>
      </c>
      <c r="DR27" s="111">
        <v>9247</v>
      </c>
      <c r="DS27" s="111">
        <v>6655</v>
      </c>
      <c r="DT27" s="111">
        <v>6141</v>
      </c>
      <c r="DU27" s="111">
        <v>6746</v>
      </c>
      <c r="DV27" s="111">
        <v>6874</v>
      </c>
      <c r="DW27" s="111">
        <v>5081</v>
      </c>
      <c r="DX27" s="46">
        <v>3514</v>
      </c>
      <c r="DY27" s="46">
        <v>3613</v>
      </c>
      <c r="DZ27" s="46">
        <v>4192</v>
      </c>
      <c r="EA27" s="46">
        <v>4978</v>
      </c>
      <c r="EB27" s="82">
        <v>5631</v>
      </c>
      <c r="EC27" s="43">
        <v>6385</v>
      </c>
      <c r="ED27" s="44">
        <v>6844</v>
      </c>
      <c r="EE27" s="45">
        <v>7629</v>
      </c>
      <c r="EF27" s="45">
        <f>+'[1]2014'!J25</f>
        <v>8653</v>
      </c>
      <c r="EG27" s="45">
        <f>+'[1]2015'!J25</f>
        <v>9383</v>
      </c>
      <c r="EH27" s="45">
        <v>7053</v>
      </c>
      <c r="EI27" s="111">
        <v>7462</v>
      </c>
      <c r="EJ27" s="111">
        <v>7277</v>
      </c>
      <c r="EK27" s="111">
        <v>6502</v>
      </c>
      <c r="EL27" s="111">
        <v>7089</v>
      </c>
      <c r="EM27" s="111">
        <v>7534</v>
      </c>
      <c r="EN27" s="111">
        <v>5458</v>
      </c>
      <c r="EO27" s="46">
        <v>3171</v>
      </c>
      <c r="EP27" s="46">
        <v>3265</v>
      </c>
      <c r="EQ27" s="46">
        <v>3711</v>
      </c>
      <c r="ER27" s="46">
        <v>4294</v>
      </c>
      <c r="ES27" s="82">
        <v>4651</v>
      </c>
      <c r="ET27" s="43">
        <v>5052</v>
      </c>
      <c r="EU27" s="44">
        <v>5869</v>
      </c>
      <c r="EV27" s="45">
        <v>6945</v>
      </c>
      <c r="EW27" s="45">
        <f>+'[1]2014'!K25</f>
        <v>8429</v>
      </c>
      <c r="EX27" s="45">
        <f>+'[1]2015'!K25</f>
        <v>9739</v>
      </c>
      <c r="EY27" s="45">
        <v>9751</v>
      </c>
      <c r="EZ27" s="111">
        <v>8725</v>
      </c>
      <c r="FA27" s="111">
        <v>6239</v>
      </c>
      <c r="FB27" s="111">
        <v>4151</v>
      </c>
      <c r="FC27" s="111">
        <v>4813</v>
      </c>
      <c r="FD27" s="111">
        <v>5313</v>
      </c>
      <c r="FE27" s="111">
        <v>5610</v>
      </c>
      <c r="FF27" s="46">
        <v>4939</v>
      </c>
      <c r="FG27" s="46">
        <v>5424</v>
      </c>
      <c r="FH27" s="46">
        <v>5968</v>
      </c>
      <c r="FI27" s="46">
        <v>6533</v>
      </c>
      <c r="FJ27" s="82">
        <v>7058</v>
      </c>
      <c r="FK27" s="43">
        <v>7780</v>
      </c>
      <c r="FL27" s="44">
        <v>8425</v>
      </c>
      <c r="FM27" s="45">
        <v>9355</v>
      </c>
      <c r="FN27" s="45">
        <f>+'[1]2014'!L25</f>
        <v>10287</v>
      </c>
      <c r="FO27" s="45">
        <f>+'[1]2015'!L25</f>
        <v>10845</v>
      </c>
      <c r="FP27" s="45">
        <v>9778</v>
      </c>
      <c r="FQ27" s="111">
        <v>9451</v>
      </c>
      <c r="FR27" s="111">
        <v>5878</v>
      </c>
      <c r="FS27" s="111">
        <v>5975</v>
      </c>
      <c r="FT27" s="111">
        <v>6698</v>
      </c>
      <c r="FU27" s="111">
        <v>7486</v>
      </c>
      <c r="FV27" s="111">
        <v>7731</v>
      </c>
      <c r="FW27" s="46">
        <v>6415</v>
      </c>
      <c r="FX27" s="46">
        <v>7056</v>
      </c>
      <c r="FY27" s="46">
        <v>8002</v>
      </c>
      <c r="FZ27" s="46">
        <v>8934</v>
      </c>
      <c r="GA27" s="82">
        <v>9374</v>
      </c>
      <c r="GB27" s="43">
        <v>10838</v>
      </c>
      <c r="GC27" s="44">
        <v>11798</v>
      </c>
      <c r="GD27" s="45">
        <v>12393</v>
      </c>
      <c r="GE27" s="45">
        <f>+'[1]2014'!M25</f>
        <v>12710</v>
      </c>
      <c r="GF27" s="45">
        <f>+'[1]2015'!M25</f>
        <v>12745</v>
      </c>
      <c r="GG27" s="45">
        <v>12156</v>
      </c>
      <c r="GH27" s="111">
        <v>8689</v>
      </c>
      <c r="GI27" s="111">
        <v>4637</v>
      </c>
      <c r="GJ27" s="111">
        <v>4173</v>
      </c>
      <c r="GK27" s="111">
        <v>4633</v>
      </c>
      <c r="GL27" s="111">
        <v>5104</v>
      </c>
      <c r="GM27" s="111">
        <v>5322</v>
      </c>
      <c r="GN27" s="46">
        <v>3871</v>
      </c>
      <c r="GO27" s="46">
        <v>4339</v>
      </c>
      <c r="GP27" s="46">
        <v>5043</v>
      </c>
      <c r="GQ27" s="46">
        <v>6077</v>
      </c>
      <c r="GR27" s="82">
        <v>6376</v>
      </c>
      <c r="GS27" s="43">
        <v>7257</v>
      </c>
      <c r="GT27" s="44">
        <v>7633</v>
      </c>
      <c r="GU27" s="45">
        <v>8402</v>
      </c>
      <c r="GV27" s="45">
        <f>+'[1]2014'!N25</f>
        <v>8831</v>
      </c>
      <c r="GW27" s="45">
        <f>+'[1]2015'!N25</f>
        <v>9083</v>
      </c>
      <c r="GX27" s="45">
        <v>7583</v>
      </c>
      <c r="GY27" s="111">
        <v>10520</v>
      </c>
      <c r="GZ27" s="111">
        <v>8334</v>
      </c>
      <c r="HA27" s="111">
        <v>5114</v>
      </c>
      <c r="HB27" s="111">
        <v>6178</v>
      </c>
      <c r="HC27" s="111">
        <v>6641</v>
      </c>
      <c r="HD27" s="111">
        <v>6027</v>
      </c>
      <c r="HE27" s="46">
        <v>4026</v>
      </c>
      <c r="HF27" s="46">
        <v>4115</v>
      </c>
      <c r="HG27" s="46">
        <v>4787</v>
      </c>
      <c r="HH27" s="46">
        <v>5696</v>
      </c>
      <c r="HI27" s="82">
        <v>6558</v>
      </c>
      <c r="HJ27" s="43">
        <v>7220</v>
      </c>
      <c r="HK27" s="44">
        <v>7530</v>
      </c>
      <c r="HL27" s="45">
        <v>8406</v>
      </c>
      <c r="HM27" s="45">
        <f>+'[1]2014'!O25</f>
        <v>9824</v>
      </c>
      <c r="HN27" s="45">
        <f>+'[1]2015'!O25</f>
        <v>11572</v>
      </c>
      <c r="HO27" s="45">
        <v>11244</v>
      </c>
      <c r="HP27" s="111">
        <v>5120</v>
      </c>
      <c r="HQ27" s="111">
        <v>4116</v>
      </c>
      <c r="HR27" s="111">
        <v>4039</v>
      </c>
      <c r="HS27" s="111">
        <v>4691</v>
      </c>
      <c r="HT27" s="111">
        <v>4620</v>
      </c>
      <c r="HU27" s="111">
        <v>2639</v>
      </c>
      <c r="HV27" s="46">
        <v>1422</v>
      </c>
      <c r="HW27" s="46">
        <v>1806</v>
      </c>
      <c r="HX27" s="46">
        <v>2299</v>
      </c>
      <c r="HY27" s="46">
        <v>3159</v>
      </c>
      <c r="HZ27" s="82">
        <v>3346</v>
      </c>
      <c r="IA27" s="43">
        <v>3963</v>
      </c>
      <c r="IB27" s="44">
        <v>4559</v>
      </c>
      <c r="IC27" s="45">
        <v>5237</v>
      </c>
      <c r="ID27" s="45">
        <f>+'[1]2014'!P25</f>
        <v>6168</v>
      </c>
      <c r="IE27" s="45">
        <f>+'[1]2015'!P25</f>
        <v>6701</v>
      </c>
      <c r="IF27" s="45">
        <v>6373</v>
      </c>
      <c r="IG27" s="111">
        <v>1366</v>
      </c>
      <c r="IH27" s="111">
        <v>1130</v>
      </c>
      <c r="II27" s="111">
        <v>332</v>
      </c>
      <c r="IJ27" s="111">
        <v>605</v>
      </c>
      <c r="IK27" s="111">
        <v>707</v>
      </c>
      <c r="IL27" s="111">
        <v>1145</v>
      </c>
      <c r="IM27" s="46">
        <v>832</v>
      </c>
      <c r="IN27" s="46">
        <v>970</v>
      </c>
      <c r="IO27" s="46">
        <v>1135</v>
      </c>
      <c r="IP27" s="46">
        <v>1447</v>
      </c>
      <c r="IQ27" s="82">
        <v>1600</v>
      </c>
      <c r="IR27" s="43">
        <v>1933</v>
      </c>
      <c r="IS27" s="44">
        <v>2060</v>
      </c>
      <c r="IT27" s="45">
        <v>2260</v>
      </c>
      <c r="IU27" s="49">
        <f>+'[1]2014'!Q25</f>
        <v>2291</v>
      </c>
      <c r="IV27" s="49">
        <f>+'[1]2015'!Q25</f>
        <v>2210</v>
      </c>
      <c r="IW27" s="49">
        <v>2279</v>
      </c>
    </row>
    <row r="28" spans="1:257" ht="15">
      <c r="A28" s="30" t="s">
        <v>63</v>
      </c>
      <c r="B28" s="31" t="s">
        <v>21</v>
      </c>
      <c r="C28" s="32">
        <f t="shared" si="28"/>
        <v>89420</v>
      </c>
      <c r="D28" s="32">
        <f t="shared" si="28"/>
        <v>44488</v>
      </c>
      <c r="E28" s="32">
        <f t="shared" si="28"/>
        <v>37346</v>
      </c>
      <c r="F28" s="32">
        <f t="shared" si="28"/>
        <v>44672</v>
      </c>
      <c r="G28" s="32">
        <f t="shared" si="28"/>
        <v>49889</v>
      </c>
      <c r="H28" s="32">
        <f t="shared" si="28"/>
        <v>44736</v>
      </c>
      <c r="I28" s="32">
        <v>27193</v>
      </c>
      <c r="J28" s="32">
        <f t="shared" si="29"/>
        <v>29960</v>
      </c>
      <c r="K28" s="32">
        <v>34305</v>
      </c>
      <c r="L28" s="32">
        <f t="shared" si="30"/>
        <v>48010</v>
      </c>
      <c r="M28" s="33">
        <f t="shared" si="31"/>
        <v>48485</v>
      </c>
      <c r="N28" s="38">
        <v>45646</v>
      </c>
      <c r="O28" s="38">
        <v>50298</v>
      </c>
      <c r="P28" s="34">
        <v>59393</v>
      </c>
      <c r="Q28" s="34">
        <f>+'[1]2014'!R26</f>
        <v>65436</v>
      </c>
      <c r="R28" s="34">
        <v>69877</v>
      </c>
      <c r="S28" s="35">
        <v>63003</v>
      </c>
      <c r="T28" s="36">
        <v>6256</v>
      </c>
      <c r="U28" s="36">
        <v>2286</v>
      </c>
      <c r="V28" s="36">
        <v>2247</v>
      </c>
      <c r="W28" s="36">
        <v>2749</v>
      </c>
      <c r="X28" s="36">
        <v>2978</v>
      </c>
      <c r="Y28" s="36">
        <v>2874</v>
      </c>
      <c r="Z28" s="36">
        <v>1538</v>
      </c>
      <c r="AA28" s="36">
        <v>1523</v>
      </c>
      <c r="AB28" s="36">
        <v>1884</v>
      </c>
      <c r="AC28" s="36">
        <v>2083</v>
      </c>
      <c r="AD28" s="40">
        <v>2226</v>
      </c>
      <c r="AE28" s="38">
        <v>935</v>
      </c>
      <c r="AF28" s="38">
        <v>2875</v>
      </c>
      <c r="AG28" s="38">
        <v>3414</v>
      </c>
      <c r="AH28" s="38">
        <f>+'[1]2014'!D26</f>
        <v>3939</v>
      </c>
      <c r="AI28" s="38">
        <v>4224</v>
      </c>
      <c r="AJ28" s="39">
        <v>2888</v>
      </c>
      <c r="AK28" s="36">
        <v>7181</v>
      </c>
      <c r="AL28" s="36">
        <v>2237</v>
      </c>
      <c r="AM28" s="36">
        <v>2204</v>
      </c>
      <c r="AN28" s="36">
        <v>2738</v>
      </c>
      <c r="AO28" s="36">
        <v>2993</v>
      </c>
      <c r="AP28" s="36">
        <v>2691</v>
      </c>
      <c r="AQ28" s="36">
        <v>1373</v>
      </c>
      <c r="AR28" s="36">
        <v>1706</v>
      </c>
      <c r="AS28" s="36">
        <v>1982</v>
      </c>
      <c r="AT28" s="36">
        <v>2421</v>
      </c>
      <c r="AU28" s="40">
        <v>2695</v>
      </c>
      <c r="AV28" s="40">
        <v>3243</v>
      </c>
      <c r="AW28" s="40">
        <v>3609</v>
      </c>
      <c r="AX28" s="40">
        <v>4263</v>
      </c>
      <c r="AY28" s="40">
        <f>+'[1]2014'!E26</f>
        <v>4583</v>
      </c>
      <c r="AZ28" s="40">
        <f>+'[1]2015'!E26</f>
        <v>4661</v>
      </c>
      <c r="BA28" s="41">
        <v>3780</v>
      </c>
      <c r="BB28" s="36">
        <v>8978</v>
      </c>
      <c r="BC28" s="36">
        <v>1859</v>
      </c>
      <c r="BD28" s="36">
        <v>1897</v>
      </c>
      <c r="BE28" s="36">
        <v>2277</v>
      </c>
      <c r="BF28" s="36">
        <v>2654</v>
      </c>
      <c r="BG28" s="36">
        <v>2995</v>
      </c>
      <c r="BH28" s="36">
        <v>2297</v>
      </c>
      <c r="BI28" s="36">
        <v>2447</v>
      </c>
      <c r="BJ28" s="36">
        <v>2592</v>
      </c>
      <c r="BK28" s="32" t="s">
        <v>64</v>
      </c>
      <c r="BL28" s="82">
        <v>2474</v>
      </c>
      <c r="BM28" s="42">
        <v>2987</v>
      </c>
      <c r="BN28" s="44">
        <v>3528</v>
      </c>
      <c r="BO28" s="45">
        <v>4457</v>
      </c>
      <c r="BP28" s="45">
        <f>+'[1]2014'!F26</f>
        <v>5117</v>
      </c>
      <c r="BQ28" s="45">
        <f>+'[1]2015'!F26</f>
        <v>5488</v>
      </c>
      <c r="BR28" s="45">
        <v>5229</v>
      </c>
      <c r="BS28" s="111">
        <v>9681</v>
      </c>
      <c r="BT28" s="111">
        <v>3002</v>
      </c>
      <c r="BU28" s="111">
        <v>3167</v>
      </c>
      <c r="BV28" s="111">
        <v>3930</v>
      </c>
      <c r="BW28" s="111">
        <v>4189</v>
      </c>
      <c r="BX28" s="111">
        <v>3929</v>
      </c>
      <c r="BY28" s="46">
        <v>3743</v>
      </c>
      <c r="BZ28" s="46">
        <v>4228</v>
      </c>
      <c r="CA28" s="46">
        <v>4721</v>
      </c>
      <c r="CB28" s="46">
        <v>5650</v>
      </c>
      <c r="CC28" s="82">
        <v>6155</v>
      </c>
      <c r="CD28" s="43">
        <v>6854</v>
      </c>
      <c r="CE28" s="44">
        <v>7543</v>
      </c>
      <c r="CF28" s="45">
        <v>8252</v>
      </c>
      <c r="CG28" s="45">
        <f>+'[1]2014'!G26</f>
        <v>9333</v>
      </c>
      <c r="CH28" s="45">
        <f>+'[1]2015'!G26</f>
        <v>9033</v>
      </c>
      <c r="CI28" s="45">
        <v>6711</v>
      </c>
      <c r="CJ28" s="111">
        <v>7071</v>
      </c>
      <c r="CK28" s="111">
        <v>2672</v>
      </c>
      <c r="CL28" s="111">
        <v>2521</v>
      </c>
      <c r="CM28" s="111">
        <v>2828</v>
      </c>
      <c r="CN28" s="111">
        <v>3273</v>
      </c>
      <c r="CO28" s="111">
        <v>3697</v>
      </c>
      <c r="CP28" s="46">
        <v>3057</v>
      </c>
      <c r="CQ28" s="46">
        <v>3003</v>
      </c>
      <c r="CR28" s="46">
        <v>2866</v>
      </c>
      <c r="CS28" s="46">
        <v>2986</v>
      </c>
      <c r="CT28" s="82">
        <v>3320</v>
      </c>
      <c r="CU28" s="43">
        <v>3641</v>
      </c>
      <c r="CV28" s="44">
        <v>4252</v>
      </c>
      <c r="CW28" s="45">
        <v>5074</v>
      </c>
      <c r="CX28" s="45">
        <f>+'[1]2014'!H26</f>
        <v>5610</v>
      </c>
      <c r="CY28" s="45">
        <f>+'[1]2015'!H26</f>
        <v>6192</v>
      </c>
      <c r="CZ28" s="45">
        <v>6401</v>
      </c>
      <c r="DA28" s="111">
        <v>3320</v>
      </c>
      <c r="DB28" s="111">
        <v>2386</v>
      </c>
      <c r="DC28" s="111">
        <v>2520</v>
      </c>
      <c r="DD28" s="111">
        <v>2440</v>
      </c>
      <c r="DE28" s="111">
        <v>2812</v>
      </c>
      <c r="DF28" s="111">
        <v>2488</v>
      </c>
      <c r="DG28" s="46">
        <v>761</v>
      </c>
      <c r="DH28" s="46">
        <v>733</v>
      </c>
      <c r="DI28" s="46">
        <v>772</v>
      </c>
      <c r="DJ28" s="46">
        <v>928</v>
      </c>
      <c r="DK28" s="82">
        <v>991</v>
      </c>
      <c r="DL28" s="43">
        <v>1249</v>
      </c>
      <c r="DM28" s="44">
        <v>1441</v>
      </c>
      <c r="DN28" s="45">
        <v>1719</v>
      </c>
      <c r="DO28" s="45">
        <f>+'[1]2014'!I26</f>
        <v>1896</v>
      </c>
      <c r="DP28" s="45">
        <f>+'[1]2015'!I26</f>
        <v>1980</v>
      </c>
      <c r="DQ28" s="45">
        <v>2257</v>
      </c>
      <c r="DR28" s="111">
        <v>8489</v>
      </c>
      <c r="DS28" s="111">
        <v>4218</v>
      </c>
      <c r="DT28" s="111">
        <v>3766</v>
      </c>
      <c r="DU28" s="111">
        <v>4606</v>
      </c>
      <c r="DV28" s="111">
        <v>4847</v>
      </c>
      <c r="DW28" s="111">
        <v>2889</v>
      </c>
      <c r="DX28" s="46">
        <v>1644</v>
      </c>
      <c r="DY28" s="46">
        <v>1862</v>
      </c>
      <c r="DZ28" s="46">
        <v>2204</v>
      </c>
      <c r="EA28" s="46">
        <v>2782</v>
      </c>
      <c r="EB28" s="82">
        <v>3212</v>
      </c>
      <c r="EC28" s="43">
        <v>3651</v>
      </c>
      <c r="ED28" s="44">
        <v>3886</v>
      </c>
      <c r="EE28" s="45">
        <v>4443</v>
      </c>
      <c r="EF28" s="45">
        <f>+'[1]2014'!J26</f>
        <v>5321</v>
      </c>
      <c r="EG28" s="45">
        <f>+'[1]2015'!J26</f>
        <v>5959</v>
      </c>
      <c r="EH28" s="45">
        <v>5043</v>
      </c>
      <c r="EI28" s="111">
        <v>5051</v>
      </c>
      <c r="EJ28" s="111">
        <v>4459</v>
      </c>
      <c r="EK28" s="111">
        <v>4097</v>
      </c>
      <c r="EL28" s="111">
        <v>4561</v>
      </c>
      <c r="EM28" s="111">
        <v>5023</v>
      </c>
      <c r="EN28" s="111">
        <v>3246</v>
      </c>
      <c r="EO28" s="46">
        <v>807</v>
      </c>
      <c r="EP28" s="46">
        <v>859</v>
      </c>
      <c r="EQ28" s="46">
        <v>1090</v>
      </c>
      <c r="ER28" s="46">
        <v>1392</v>
      </c>
      <c r="ES28" s="82">
        <v>1486</v>
      </c>
      <c r="ET28" s="43">
        <v>1819</v>
      </c>
      <c r="EU28" s="44">
        <v>2250</v>
      </c>
      <c r="EV28" s="45">
        <v>2683</v>
      </c>
      <c r="EW28" s="45">
        <f>+'[1]2014'!K26</f>
        <v>3507</v>
      </c>
      <c r="EX28" s="45">
        <f>+'[1]2015'!K26</f>
        <v>4159</v>
      </c>
      <c r="EY28" s="45">
        <v>4423</v>
      </c>
      <c r="EZ28" s="111">
        <v>5394</v>
      </c>
      <c r="FA28" s="111">
        <v>3593</v>
      </c>
      <c r="FB28" s="111">
        <v>2037</v>
      </c>
      <c r="FC28" s="111">
        <v>2562</v>
      </c>
      <c r="FD28" s="111">
        <v>3095</v>
      </c>
      <c r="FE28" s="111">
        <v>3514</v>
      </c>
      <c r="FF28" s="46">
        <v>2259</v>
      </c>
      <c r="FG28" s="46">
        <v>2689</v>
      </c>
      <c r="FH28" s="46">
        <v>3063</v>
      </c>
      <c r="FI28" s="46">
        <v>3505</v>
      </c>
      <c r="FJ28" s="82">
        <v>3444</v>
      </c>
      <c r="FK28" s="43">
        <v>3684</v>
      </c>
      <c r="FL28" s="44">
        <v>3799</v>
      </c>
      <c r="FM28" s="45">
        <v>4356</v>
      </c>
      <c r="FN28" s="45">
        <f>+'[1]2014'!L26</f>
        <v>4909</v>
      </c>
      <c r="FO28" s="45">
        <f>+'[1]2015'!L26</f>
        <v>5269</v>
      </c>
      <c r="FP28" s="45">
        <v>5000</v>
      </c>
      <c r="FQ28" s="111">
        <v>7222</v>
      </c>
      <c r="FR28" s="111">
        <v>3637</v>
      </c>
      <c r="FS28" s="111">
        <v>3908</v>
      </c>
      <c r="FT28" s="111">
        <v>4910</v>
      </c>
      <c r="FU28" s="111">
        <v>6035</v>
      </c>
      <c r="FV28" s="111">
        <v>6557</v>
      </c>
      <c r="FW28" s="46">
        <v>5622</v>
      </c>
      <c r="FX28" s="46">
        <v>6245</v>
      </c>
      <c r="FY28" s="46">
        <v>7375</v>
      </c>
      <c r="FZ28" s="46">
        <v>8566</v>
      </c>
      <c r="GA28" s="82">
        <v>6925</v>
      </c>
      <c r="GB28" s="43">
        <v>7433</v>
      </c>
      <c r="GC28" s="44">
        <v>8023</v>
      </c>
      <c r="GD28" s="45">
        <v>10002</v>
      </c>
      <c r="GE28" s="45">
        <f>+'[1]2014'!M26</f>
        <v>8864</v>
      </c>
      <c r="GF28" s="45">
        <f>+'[1]2015'!M26</f>
        <v>8864</v>
      </c>
      <c r="GG28" s="45">
        <v>8449</v>
      </c>
      <c r="GH28" s="111">
        <v>4448</v>
      </c>
      <c r="GI28" s="111">
        <v>2564</v>
      </c>
      <c r="GJ28" s="111">
        <v>2284</v>
      </c>
      <c r="GK28" s="111">
        <v>2733</v>
      </c>
      <c r="GL28" s="111">
        <v>3347</v>
      </c>
      <c r="GM28" s="111">
        <v>3709</v>
      </c>
      <c r="GN28" s="46">
        <v>1771</v>
      </c>
      <c r="GO28" s="46">
        <v>1899</v>
      </c>
      <c r="GP28" s="46">
        <v>2256</v>
      </c>
      <c r="GQ28" s="46">
        <v>2673</v>
      </c>
      <c r="GR28" s="82">
        <v>2440</v>
      </c>
      <c r="GS28" s="43">
        <v>2612</v>
      </c>
      <c r="GT28" s="44">
        <v>2681</v>
      </c>
      <c r="GU28" s="45">
        <v>3042</v>
      </c>
      <c r="GV28" s="45">
        <f>+'[1]2014'!N26</f>
        <v>3347</v>
      </c>
      <c r="GW28" s="45">
        <f>+'[1]2015'!N26</f>
        <v>3508</v>
      </c>
      <c r="GX28" s="45">
        <v>2922</v>
      </c>
      <c r="GY28" s="111">
        <v>9548</v>
      </c>
      <c r="GZ28" s="111">
        <v>7249</v>
      </c>
      <c r="HA28" s="111">
        <v>3749</v>
      </c>
      <c r="HB28" s="111">
        <v>4593</v>
      </c>
      <c r="HC28" s="111">
        <v>4767</v>
      </c>
      <c r="HD28" s="111">
        <v>4031</v>
      </c>
      <c r="HE28" s="46">
        <v>1354</v>
      </c>
      <c r="HF28" s="46">
        <v>1447</v>
      </c>
      <c r="HG28" s="46">
        <v>1759</v>
      </c>
      <c r="HH28" s="46">
        <v>2252</v>
      </c>
      <c r="HI28" s="82">
        <v>2471</v>
      </c>
      <c r="HJ28" s="43">
        <v>2857</v>
      </c>
      <c r="HK28" s="44">
        <v>3096</v>
      </c>
      <c r="HL28" s="45">
        <v>3682</v>
      </c>
      <c r="HM28" s="45">
        <f>+'[1]2014'!O26</f>
        <v>4442</v>
      </c>
      <c r="HN28" s="45">
        <f>+'[1]2015'!O26</f>
        <v>5384</v>
      </c>
      <c r="HO28" s="45">
        <v>5522</v>
      </c>
      <c r="HP28" s="111">
        <v>5508</v>
      </c>
      <c r="HQ28" s="111">
        <v>3343</v>
      </c>
      <c r="HR28" s="111">
        <v>2738</v>
      </c>
      <c r="HS28" s="111">
        <v>3455</v>
      </c>
      <c r="HT28" s="111">
        <v>3479</v>
      </c>
      <c r="HU28" s="111">
        <v>1594</v>
      </c>
      <c r="HV28" s="46">
        <v>569</v>
      </c>
      <c r="HW28" s="46">
        <v>846</v>
      </c>
      <c r="HX28" s="46">
        <v>1126</v>
      </c>
      <c r="HY28" s="46">
        <v>1488</v>
      </c>
      <c r="HZ28" s="82">
        <v>1662</v>
      </c>
      <c r="IA28" s="43">
        <v>2033</v>
      </c>
      <c r="IB28" s="44">
        <v>2284</v>
      </c>
      <c r="IC28" s="45">
        <v>2760</v>
      </c>
      <c r="ID28" s="45">
        <f>+'[1]2014'!P26</f>
        <v>3098</v>
      </c>
      <c r="IE28" s="45">
        <f>+'[1]2015'!P26</f>
        <v>3730</v>
      </c>
      <c r="IF28" s="45">
        <v>2918</v>
      </c>
      <c r="IG28" s="111">
        <v>1273</v>
      </c>
      <c r="IH28" s="111">
        <v>983</v>
      </c>
      <c r="II28" s="111">
        <v>211</v>
      </c>
      <c r="IJ28" s="111">
        <v>290</v>
      </c>
      <c r="IK28" s="111">
        <v>397</v>
      </c>
      <c r="IL28" s="111">
        <v>522</v>
      </c>
      <c r="IM28" s="46">
        <v>398</v>
      </c>
      <c r="IN28" s="46">
        <v>473</v>
      </c>
      <c r="IO28" s="46">
        <v>615</v>
      </c>
      <c r="IP28" s="46">
        <v>841</v>
      </c>
      <c r="IQ28" s="82">
        <v>945</v>
      </c>
      <c r="IR28" s="43">
        <v>1046</v>
      </c>
      <c r="IS28" s="44">
        <v>1031</v>
      </c>
      <c r="IT28" s="45">
        <v>1246</v>
      </c>
      <c r="IU28" s="49">
        <f>+'[1]2014'!Q26</f>
        <v>1470</v>
      </c>
      <c r="IV28" s="49">
        <f>+'[1]2015'!Q26</f>
        <v>1426</v>
      </c>
      <c r="IW28" s="49">
        <v>1460</v>
      </c>
    </row>
    <row r="29" spans="1:257" ht="15">
      <c r="A29" s="30" t="s">
        <v>65</v>
      </c>
      <c r="B29" s="31" t="s">
        <v>21</v>
      </c>
      <c r="C29" s="32">
        <f t="shared" si="28"/>
        <v>453884</v>
      </c>
      <c r="D29" s="32">
        <f t="shared" si="28"/>
        <v>365598</v>
      </c>
      <c r="E29" s="32">
        <f t="shared" si="28"/>
        <v>340375</v>
      </c>
      <c r="F29" s="32">
        <f t="shared" si="28"/>
        <v>355119</v>
      </c>
      <c r="G29" s="32">
        <f t="shared" si="28"/>
        <v>381886</v>
      </c>
      <c r="H29" s="32">
        <f t="shared" si="28"/>
        <v>372516</v>
      </c>
      <c r="I29" s="32">
        <v>281835</v>
      </c>
      <c r="J29" s="32">
        <f t="shared" si="29"/>
        <v>310913</v>
      </c>
      <c r="K29" s="32">
        <v>352004</v>
      </c>
      <c r="L29" s="32">
        <f t="shared" si="30"/>
        <v>396223</v>
      </c>
      <c r="M29" s="33">
        <f t="shared" si="31"/>
        <v>404208</v>
      </c>
      <c r="N29" s="38">
        <v>477277</v>
      </c>
      <c r="O29" s="38">
        <v>531494</v>
      </c>
      <c r="P29" s="34">
        <v>611922</v>
      </c>
      <c r="Q29" s="34">
        <f>+'[1]2014'!R27</f>
        <v>690742</v>
      </c>
      <c r="R29" s="34">
        <v>751388</v>
      </c>
      <c r="S29" s="35">
        <v>758379</v>
      </c>
      <c r="T29" s="36">
        <v>33355</v>
      </c>
      <c r="U29" s="36">
        <v>30012</v>
      </c>
      <c r="V29" s="36">
        <v>30905</v>
      </c>
      <c r="W29" s="36">
        <v>33106</v>
      </c>
      <c r="X29" s="36">
        <v>35458</v>
      </c>
      <c r="Y29" s="36">
        <v>35998</v>
      </c>
      <c r="Z29" s="36">
        <v>24572</v>
      </c>
      <c r="AA29" s="36">
        <v>24595</v>
      </c>
      <c r="AB29" s="36">
        <v>27513</v>
      </c>
      <c r="AC29" s="36">
        <v>31320</v>
      </c>
      <c r="AD29" s="40">
        <v>33292</v>
      </c>
      <c r="AE29" s="38">
        <v>6036</v>
      </c>
      <c r="AF29" s="38">
        <v>43109</v>
      </c>
      <c r="AG29" s="38">
        <v>52334</v>
      </c>
      <c r="AH29" s="38">
        <f>+'[1]2014'!D27</f>
        <v>62349</v>
      </c>
      <c r="AI29" s="38">
        <v>67549</v>
      </c>
      <c r="AJ29" s="39">
        <v>62715</v>
      </c>
      <c r="AK29" s="36">
        <v>37834</v>
      </c>
      <c r="AL29" s="36">
        <v>28515</v>
      </c>
      <c r="AM29" s="36">
        <v>25996</v>
      </c>
      <c r="AN29" s="36">
        <v>27330</v>
      </c>
      <c r="AO29" s="36">
        <v>28484</v>
      </c>
      <c r="AP29" s="36">
        <v>26271</v>
      </c>
      <c r="AQ29" s="36">
        <v>20434</v>
      </c>
      <c r="AR29" s="36">
        <v>22571</v>
      </c>
      <c r="AS29" s="36">
        <v>26749</v>
      </c>
      <c r="AT29" s="36">
        <v>31496</v>
      </c>
      <c r="AU29" s="40">
        <v>33188</v>
      </c>
      <c r="AV29" s="40">
        <v>38356</v>
      </c>
      <c r="AW29" s="40">
        <v>42606</v>
      </c>
      <c r="AX29" s="40">
        <v>47677</v>
      </c>
      <c r="AY29" s="40">
        <f>+'[1]2014'!E27</f>
        <v>53998</v>
      </c>
      <c r="AZ29" s="40">
        <f>+'[1]2015'!E27</f>
        <v>59448</v>
      </c>
      <c r="BA29" s="41">
        <v>60893</v>
      </c>
      <c r="BB29" s="36">
        <v>54178</v>
      </c>
      <c r="BC29" s="36">
        <v>37358</v>
      </c>
      <c r="BD29" s="36">
        <v>36559</v>
      </c>
      <c r="BE29" s="36">
        <v>38210</v>
      </c>
      <c r="BF29" s="36">
        <v>41596</v>
      </c>
      <c r="BG29" s="36">
        <v>45341</v>
      </c>
      <c r="BH29" s="36">
        <v>36438</v>
      </c>
      <c r="BI29" s="36">
        <v>40031</v>
      </c>
      <c r="BJ29" s="36">
        <v>40826</v>
      </c>
      <c r="BK29" s="32" t="s">
        <v>66</v>
      </c>
      <c r="BL29" s="82">
        <v>40775</v>
      </c>
      <c r="BM29" s="42">
        <v>45002</v>
      </c>
      <c r="BN29" s="44">
        <v>51862</v>
      </c>
      <c r="BO29" s="45">
        <v>61479</v>
      </c>
      <c r="BP29" s="45">
        <f>+'[1]2014'!F27</f>
        <v>70673</v>
      </c>
      <c r="BQ29" s="45">
        <f>+'[1]2015'!F27</f>
        <v>78101</v>
      </c>
      <c r="BR29" s="45">
        <v>79672</v>
      </c>
      <c r="BS29" s="111">
        <v>47382</v>
      </c>
      <c r="BT29" s="111">
        <v>36386</v>
      </c>
      <c r="BU29" s="111">
        <v>34280</v>
      </c>
      <c r="BV29" s="111">
        <v>36435</v>
      </c>
      <c r="BW29" s="111">
        <v>38524</v>
      </c>
      <c r="BX29" s="111">
        <v>40184</v>
      </c>
      <c r="BY29" s="46">
        <v>38830</v>
      </c>
      <c r="BZ29" s="46">
        <v>44160</v>
      </c>
      <c r="CA29" s="46">
        <v>48848</v>
      </c>
      <c r="CB29" s="46">
        <v>57114</v>
      </c>
      <c r="CC29" s="82">
        <v>62316</v>
      </c>
      <c r="CD29" s="43">
        <v>65624</v>
      </c>
      <c r="CE29" s="44">
        <v>72001</v>
      </c>
      <c r="CF29" s="45">
        <v>78975</v>
      </c>
      <c r="CG29" s="45">
        <f>+'[1]2014'!G27</f>
        <v>90660</v>
      </c>
      <c r="CH29" s="45">
        <f>+'[1]2015'!G27</f>
        <v>94829</v>
      </c>
      <c r="CI29" s="45">
        <v>90404</v>
      </c>
      <c r="CJ29" s="111">
        <v>36869</v>
      </c>
      <c r="CK29" s="111">
        <v>35729</v>
      </c>
      <c r="CL29" s="111">
        <v>31655</v>
      </c>
      <c r="CM29" s="111">
        <v>31291</v>
      </c>
      <c r="CN29" s="111">
        <v>31697</v>
      </c>
      <c r="CO29" s="111">
        <v>34509</v>
      </c>
      <c r="CP29" s="46">
        <v>28274</v>
      </c>
      <c r="CQ29" s="46">
        <v>29160</v>
      </c>
      <c r="CR29" s="46">
        <v>29120</v>
      </c>
      <c r="CS29" s="46">
        <v>30927</v>
      </c>
      <c r="CT29" s="82">
        <v>34438</v>
      </c>
      <c r="CU29" s="43">
        <v>40084</v>
      </c>
      <c r="CV29" s="44">
        <v>45530</v>
      </c>
      <c r="CW29" s="45">
        <v>53710</v>
      </c>
      <c r="CX29" s="45">
        <f>+'[1]2014'!H27</f>
        <v>59685</v>
      </c>
      <c r="CY29" s="45">
        <f>+'[1]2015'!H27</f>
        <v>66124</v>
      </c>
      <c r="CZ29" s="45">
        <v>70162</v>
      </c>
      <c r="DA29" s="111">
        <v>27942</v>
      </c>
      <c r="DB29" s="111">
        <v>23963</v>
      </c>
      <c r="DC29" s="111">
        <v>25293</v>
      </c>
      <c r="DD29" s="111">
        <v>23217</v>
      </c>
      <c r="DE29" s="111">
        <v>23936</v>
      </c>
      <c r="DF29" s="111">
        <v>20808</v>
      </c>
      <c r="DG29" s="46">
        <v>14752</v>
      </c>
      <c r="DH29" s="46">
        <v>15513</v>
      </c>
      <c r="DI29" s="46">
        <v>17425</v>
      </c>
      <c r="DJ29" s="46">
        <v>20829</v>
      </c>
      <c r="DK29" s="82">
        <v>21234</v>
      </c>
      <c r="DL29" s="43">
        <v>24862</v>
      </c>
      <c r="DM29" s="44">
        <v>29020</v>
      </c>
      <c r="DN29" s="45">
        <v>34741</v>
      </c>
      <c r="DO29" s="45">
        <f>+'[1]2014'!I27</f>
        <v>38701</v>
      </c>
      <c r="DP29" s="45">
        <f>+'[1]2015'!I27</f>
        <v>39739</v>
      </c>
      <c r="DQ29" s="45">
        <v>46342</v>
      </c>
      <c r="DR29" s="111">
        <v>40581</v>
      </c>
      <c r="DS29" s="111">
        <v>32325</v>
      </c>
      <c r="DT29" s="111">
        <v>31415</v>
      </c>
      <c r="DU29" s="111">
        <v>32542</v>
      </c>
      <c r="DV29" s="111">
        <v>33735</v>
      </c>
      <c r="DW29" s="111">
        <v>25870</v>
      </c>
      <c r="DX29" s="46">
        <v>17109</v>
      </c>
      <c r="DY29" s="46">
        <v>17392</v>
      </c>
      <c r="DZ29" s="46">
        <v>20519</v>
      </c>
      <c r="EA29" s="46">
        <v>24557</v>
      </c>
      <c r="EB29" s="82">
        <v>27911</v>
      </c>
      <c r="EC29" s="43">
        <v>31948</v>
      </c>
      <c r="ED29" s="44">
        <v>35296</v>
      </c>
      <c r="EE29" s="45">
        <v>41462</v>
      </c>
      <c r="EF29" s="45">
        <f>+'[1]2014'!J27</f>
        <v>48480</v>
      </c>
      <c r="EG29" s="45">
        <f>+'[1]2015'!J27</f>
        <v>55381</v>
      </c>
      <c r="EH29" s="45">
        <v>53513</v>
      </c>
      <c r="EI29" s="111">
        <v>24317</v>
      </c>
      <c r="EJ29" s="111">
        <v>24667</v>
      </c>
      <c r="EK29" s="111">
        <v>23341</v>
      </c>
      <c r="EL29" s="111">
        <v>24065</v>
      </c>
      <c r="EM29" s="111">
        <v>26525</v>
      </c>
      <c r="EN29" s="111">
        <v>22194</v>
      </c>
      <c r="EO29" s="46">
        <v>14312</v>
      </c>
      <c r="EP29" s="46">
        <v>15332</v>
      </c>
      <c r="EQ29" s="46">
        <v>18458</v>
      </c>
      <c r="ER29" s="46">
        <v>23563</v>
      </c>
      <c r="ES29" s="82">
        <v>24593</v>
      </c>
      <c r="ET29" s="43">
        <v>29043</v>
      </c>
      <c r="EU29" s="44">
        <v>34616</v>
      </c>
      <c r="EV29" s="45">
        <v>41314</v>
      </c>
      <c r="EW29" s="45">
        <f>+'[1]2014'!K27</f>
        <v>50661</v>
      </c>
      <c r="EX29" s="45">
        <f>+'[1]2015'!K27</f>
        <v>57813</v>
      </c>
      <c r="EY29" s="45">
        <v>60368</v>
      </c>
      <c r="EZ29" s="111">
        <v>31304</v>
      </c>
      <c r="FA29" s="111">
        <v>23267</v>
      </c>
      <c r="FB29" s="111">
        <v>19086</v>
      </c>
      <c r="FC29" s="111">
        <v>20416</v>
      </c>
      <c r="FD29" s="111">
        <v>23076</v>
      </c>
      <c r="FE29" s="111">
        <v>24799</v>
      </c>
      <c r="FF29" s="46">
        <v>18712</v>
      </c>
      <c r="FG29" s="46">
        <v>21880</v>
      </c>
      <c r="FH29" s="46">
        <v>25938</v>
      </c>
      <c r="FI29" s="46">
        <v>30346</v>
      </c>
      <c r="FJ29" s="82">
        <v>30451</v>
      </c>
      <c r="FK29" s="43">
        <v>33586</v>
      </c>
      <c r="FL29" s="44">
        <v>34608</v>
      </c>
      <c r="FM29" s="45">
        <v>39020</v>
      </c>
      <c r="FN29" s="45">
        <f>+'[1]2014'!L27</f>
        <v>42519</v>
      </c>
      <c r="FO29" s="45">
        <f>+'[1]2015'!L27</f>
        <v>44760</v>
      </c>
      <c r="FP29" s="45">
        <v>44767</v>
      </c>
      <c r="FQ29" s="111">
        <v>37106</v>
      </c>
      <c r="FR29" s="111">
        <v>26524</v>
      </c>
      <c r="FS29" s="111">
        <v>26980</v>
      </c>
      <c r="FT29" s="111">
        <v>29818</v>
      </c>
      <c r="FU29" s="111">
        <v>35091</v>
      </c>
      <c r="FV29" s="111">
        <v>38379</v>
      </c>
      <c r="FW29" s="46">
        <v>33786</v>
      </c>
      <c r="FX29" s="46">
        <v>39539</v>
      </c>
      <c r="FY29" s="46">
        <v>45234</v>
      </c>
      <c r="FZ29" s="46">
        <v>52731</v>
      </c>
      <c r="GA29" s="82">
        <v>45609</v>
      </c>
      <c r="GB29" s="43">
        <v>52762</v>
      </c>
      <c r="GC29" s="44">
        <v>56682</v>
      </c>
      <c r="GD29" s="45">
        <v>62460</v>
      </c>
      <c r="GE29" s="45">
        <f>+'[1]2014'!M27</f>
        <v>61210</v>
      </c>
      <c r="GF29" s="45">
        <f>+'[1]2015'!M27</f>
        <v>62042</v>
      </c>
      <c r="GG29" s="45">
        <v>65757</v>
      </c>
      <c r="GH29" s="111">
        <v>24268</v>
      </c>
      <c r="GI29" s="111">
        <v>14948</v>
      </c>
      <c r="GJ29" s="111">
        <v>13484</v>
      </c>
      <c r="GK29" s="111">
        <v>14595</v>
      </c>
      <c r="GL29" s="111">
        <v>16897</v>
      </c>
      <c r="GM29" s="111">
        <v>18608</v>
      </c>
      <c r="GN29" s="46">
        <v>13305</v>
      </c>
      <c r="GO29" s="46">
        <v>15657</v>
      </c>
      <c r="GP29" s="46">
        <v>19112</v>
      </c>
      <c r="GQ29" s="46">
        <v>23454</v>
      </c>
      <c r="GR29" s="82">
        <v>21905</v>
      </c>
      <c r="GS29" s="43">
        <v>26067</v>
      </c>
      <c r="GT29" s="44">
        <v>28973</v>
      </c>
      <c r="GU29" s="45">
        <v>33746</v>
      </c>
      <c r="GV29" s="45">
        <f>+'[1]2014'!N27</f>
        <v>36925</v>
      </c>
      <c r="GW29" s="45">
        <f>+'[1]2015'!N27</f>
        <v>38675</v>
      </c>
      <c r="GX29" s="45">
        <v>35512</v>
      </c>
      <c r="GY29" s="111">
        <v>31209</v>
      </c>
      <c r="GZ29" s="111">
        <v>27316</v>
      </c>
      <c r="HA29" s="111">
        <v>20268</v>
      </c>
      <c r="HB29" s="111">
        <v>20970</v>
      </c>
      <c r="HC29" s="111">
        <v>22756</v>
      </c>
      <c r="HD29" s="111">
        <v>21778</v>
      </c>
      <c r="HE29" s="46">
        <v>11510</v>
      </c>
      <c r="HF29" s="46">
        <v>12162</v>
      </c>
      <c r="HG29" s="46">
        <v>14147</v>
      </c>
      <c r="HH29" s="46">
        <v>16624</v>
      </c>
      <c r="HI29" s="82">
        <v>19331</v>
      </c>
      <c r="HJ29" s="43">
        <v>22143</v>
      </c>
      <c r="HK29" s="44">
        <v>23271</v>
      </c>
      <c r="HL29" s="45">
        <v>27020</v>
      </c>
      <c r="HM29" s="45">
        <f>+'[1]2014'!O27</f>
        <v>33006</v>
      </c>
      <c r="HN29" s="45">
        <f>+'[1]2015'!O27</f>
        <v>40431</v>
      </c>
      <c r="HO29" s="45">
        <v>41854</v>
      </c>
      <c r="HP29" s="111">
        <v>24051</v>
      </c>
      <c r="HQ29" s="111">
        <v>22049</v>
      </c>
      <c r="HR29" s="111">
        <v>20072</v>
      </c>
      <c r="HS29" s="111">
        <v>21712</v>
      </c>
      <c r="HT29" s="111">
        <v>22241</v>
      </c>
      <c r="HU29" s="111">
        <v>14869</v>
      </c>
      <c r="HV29" s="46">
        <v>7151</v>
      </c>
      <c r="HW29" s="46">
        <v>9367</v>
      </c>
      <c r="HX29" s="46">
        <v>13298</v>
      </c>
      <c r="HY29" s="46">
        <v>17903</v>
      </c>
      <c r="HZ29" s="82">
        <v>19351</v>
      </c>
      <c r="IA29" s="43">
        <v>22854</v>
      </c>
      <c r="IB29" s="44">
        <v>26112</v>
      </c>
      <c r="IC29" s="45">
        <v>29509</v>
      </c>
      <c r="ID29" s="45">
        <f>+'[1]2014'!P27</f>
        <v>32524</v>
      </c>
      <c r="IE29" s="45">
        <f>+'[1]2015'!P27</f>
        <v>36839</v>
      </c>
      <c r="IF29" s="45">
        <v>38003</v>
      </c>
      <c r="IG29" s="111">
        <v>3488</v>
      </c>
      <c r="IH29" s="111">
        <v>2539</v>
      </c>
      <c r="II29" s="111">
        <v>1041</v>
      </c>
      <c r="IJ29" s="111">
        <v>1412</v>
      </c>
      <c r="IK29" s="111">
        <v>1870</v>
      </c>
      <c r="IL29" s="111">
        <v>2908</v>
      </c>
      <c r="IM29" s="46">
        <v>2650</v>
      </c>
      <c r="IN29" s="46">
        <v>3554</v>
      </c>
      <c r="IO29" s="46">
        <v>4817</v>
      </c>
      <c r="IP29" s="46">
        <v>6234</v>
      </c>
      <c r="IQ29" s="82">
        <v>6866</v>
      </c>
      <c r="IR29" s="43">
        <v>7387</v>
      </c>
      <c r="IS29" s="44">
        <v>7808</v>
      </c>
      <c r="IT29" s="45">
        <v>8475</v>
      </c>
      <c r="IU29" s="49">
        <f>+'[1]2014'!Q27</f>
        <v>9351</v>
      </c>
      <c r="IV29" s="49">
        <f>+'[1]2015'!Q27</f>
        <v>9657</v>
      </c>
      <c r="IW29" s="49">
        <v>8417</v>
      </c>
    </row>
    <row r="30" spans="1:257" ht="15">
      <c r="A30" s="30" t="s">
        <v>67</v>
      </c>
      <c r="B30" s="31" t="s">
        <v>21</v>
      </c>
      <c r="C30" s="32">
        <f t="shared" si="28"/>
        <v>344619</v>
      </c>
      <c r="D30" s="32">
        <f t="shared" si="28"/>
        <v>318798</v>
      </c>
      <c r="E30" s="32">
        <f t="shared" si="28"/>
        <v>345030</v>
      </c>
      <c r="F30" s="32">
        <f t="shared" si="28"/>
        <v>414596</v>
      </c>
      <c r="G30" s="32">
        <f t="shared" si="28"/>
        <v>469577</v>
      </c>
      <c r="H30" s="32">
        <f t="shared" si="28"/>
        <v>446182</v>
      </c>
      <c r="I30" s="32">
        <v>320300</v>
      </c>
      <c r="J30" s="32">
        <f t="shared" si="29"/>
        <v>388543</v>
      </c>
      <c r="K30" s="32">
        <v>456680</v>
      </c>
      <c r="L30" s="32">
        <f t="shared" si="30"/>
        <v>473314</v>
      </c>
      <c r="M30" s="33">
        <f t="shared" si="31"/>
        <v>480506</v>
      </c>
      <c r="N30" s="38">
        <v>567977</v>
      </c>
      <c r="O30" s="38">
        <v>619137</v>
      </c>
      <c r="P30" s="34">
        <v>705186</v>
      </c>
      <c r="Q30" s="34">
        <f>+'[1]2014'!R28</f>
        <v>774991</v>
      </c>
      <c r="R30" s="34">
        <v>812240</v>
      </c>
      <c r="S30" s="35">
        <v>775168</v>
      </c>
      <c r="T30" s="36">
        <v>22466</v>
      </c>
      <c r="U30" s="36">
        <v>22089</v>
      </c>
      <c r="V30" s="36">
        <v>26188</v>
      </c>
      <c r="W30" s="36">
        <v>32662</v>
      </c>
      <c r="X30" s="36">
        <v>35919</v>
      </c>
      <c r="Y30" s="36">
        <v>34558</v>
      </c>
      <c r="Z30" s="36">
        <v>19775</v>
      </c>
      <c r="AA30" s="36">
        <v>22464</v>
      </c>
      <c r="AB30" s="36">
        <v>25188</v>
      </c>
      <c r="AC30" s="36">
        <v>28180</v>
      </c>
      <c r="AD30" s="40">
        <v>26337</v>
      </c>
      <c r="AE30" s="38">
        <v>2537</v>
      </c>
      <c r="AF30" s="38">
        <v>38197</v>
      </c>
      <c r="AG30" s="38">
        <v>46497</v>
      </c>
      <c r="AH30" s="38">
        <f>+'[1]2014'!D28</f>
        <v>57471</v>
      </c>
      <c r="AI30" s="38">
        <v>59575</v>
      </c>
      <c r="AJ30" s="39">
        <v>49553</v>
      </c>
      <c r="AK30" s="36">
        <v>17803</v>
      </c>
      <c r="AL30" s="36">
        <v>14487</v>
      </c>
      <c r="AM30" s="36">
        <v>19341</v>
      </c>
      <c r="AN30" s="36">
        <v>24234</v>
      </c>
      <c r="AO30" s="36">
        <v>26592</v>
      </c>
      <c r="AP30" s="36">
        <v>21414</v>
      </c>
      <c r="AQ30" s="36">
        <v>15006</v>
      </c>
      <c r="AR30" s="36">
        <v>18101</v>
      </c>
      <c r="AS30" s="36">
        <v>22301</v>
      </c>
      <c r="AT30" s="36">
        <v>26632</v>
      </c>
      <c r="AU30" s="40">
        <v>28135</v>
      </c>
      <c r="AV30" s="40">
        <v>33810</v>
      </c>
      <c r="AW30" s="40">
        <v>37322</v>
      </c>
      <c r="AX30" s="40">
        <v>40471</v>
      </c>
      <c r="AY30" s="40">
        <f>+'[1]2014'!E28</f>
        <v>44214</v>
      </c>
      <c r="AZ30" s="40">
        <f>+'[1]2015'!E28</f>
        <v>47066</v>
      </c>
      <c r="BA30" s="41">
        <v>40552</v>
      </c>
      <c r="BB30" s="36">
        <v>24206</v>
      </c>
      <c r="BC30" s="36">
        <v>20695</v>
      </c>
      <c r="BD30" s="36">
        <v>24107</v>
      </c>
      <c r="BE30" s="36">
        <v>29122</v>
      </c>
      <c r="BF30" s="36">
        <v>32767</v>
      </c>
      <c r="BG30" s="36">
        <v>34908</v>
      </c>
      <c r="BH30" s="36">
        <v>27445</v>
      </c>
      <c r="BI30" s="36">
        <v>32620</v>
      </c>
      <c r="BJ30" s="36">
        <v>34067</v>
      </c>
      <c r="BK30" s="32" t="s">
        <v>68</v>
      </c>
      <c r="BL30" s="82">
        <v>34270</v>
      </c>
      <c r="BM30" s="42">
        <v>40326</v>
      </c>
      <c r="BN30" s="44">
        <v>46004</v>
      </c>
      <c r="BO30" s="45">
        <v>52987</v>
      </c>
      <c r="BP30" s="45">
        <f>+'[1]2014'!F28</f>
        <v>61292</v>
      </c>
      <c r="BQ30" s="45">
        <f>+'[1]2015'!F28</f>
        <v>65054</v>
      </c>
      <c r="BR30" s="45">
        <v>60958</v>
      </c>
      <c r="BS30" s="111">
        <v>23556</v>
      </c>
      <c r="BT30" s="111">
        <v>19177</v>
      </c>
      <c r="BU30" s="111">
        <v>24537</v>
      </c>
      <c r="BV30" s="111">
        <v>32153</v>
      </c>
      <c r="BW30" s="111">
        <v>32128</v>
      </c>
      <c r="BX30" s="111">
        <v>32132</v>
      </c>
      <c r="BY30" s="46">
        <v>30191</v>
      </c>
      <c r="BZ30" s="46">
        <v>36713</v>
      </c>
      <c r="CA30" s="46">
        <v>40265</v>
      </c>
      <c r="CB30" s="46">
        <v>46019</v>
      </c>
      <c r="CC30" s="82">
        <v>46593</v>
      </c>
      <c r="CD30" s="43">
        <v>50087</v>
      </c>
      <c r="CE30" s="44">
        <v>53608</v>
      </c>
      <c r="CF30" s="45">
        <v>57377</v>
      </c>
      <c r="CG30" s="45">
        <f>+'[1]2014'!G28</f>
        <v>63994</v>
      </c>
      <c r="CH30" s="45">
        <f>+'[1]2015'!G28</f>
        <v>65262</v>
      </c>
      <c r="CI30" s="45">
        <v>58446</v>
      </c>
      <c r="CJ30" s="111">
        <v>15316</v>
      </c>
      <c r="CK30" s="111">
        <v>16253</v>
      </c>
      <c r="CL30" s="111">
        <v>18096</v>
      </c>
      <c r="CM30" s="111">
        <v>22801</v>
      </c>
      <c r="CN30" s="111">
        <v>26239</v>
      </c>
      <c r="CO30" s="111">
        <v>31254</v>
      </c>
      <c r="CP30" s="46">
        <v>25892</v>
      </c>
      <c r="CQ30" s="46">
        <v>28708</v>
      </c>
      <c r="CR30" s="46">
        <v>28138</v>
      </c>
      <c r="CS30" s="46">
        <v>29374</v>
      </c>
      <c r="CT30" s="82">
        <v>30818</v>
      </c>
      <c r="CU30" s="43">
        <v>37084</v>
      </c>
      <c r="CV30" s="44">
        <v>40214</v>
      </c>
      <c r="CW30" s="45">
        <v>45724</v>
      </c>
      <c r="CX30" s="45">
        <f>+'[1]2014'!H28</f>
        <v>51512</v>
      </c>
      <c r="CY30" s="45">
        <f>+'[1]2015'!H28</f>
        <v>53768</v>
      </c>
      <c r="CZ30" s="45">
        <v>53661</v>
      </c>
      <c r="DA30" s="111">
        <v>27054</v>
      </c>
      <c r="DB30" s="111">
        <v>27662</v>
      </c>
      <c r="DC30" s="111">
        <v>32849</v>
      </c>
      <c r="DD30" s="111">
        <v>30698</v>
      </c>
      <c r="DE30" s="111">
        <v>37551</v>
      </c>
      <c r="DF30" s="111">
        <v>32340</v>
      </c>
      <c r="DG30" s="46">
        <v>24037</v>
      </c>
      <c r="DH30" s="46">
        <v>29617</v>
      </c>
      <c r="DI30" s="46">
        <v>33555</v>
      </c>
      <c r="DJ30" s="46">
        <v>40701</v>
      </c>
      <c r="DK30" s="82">
        <v>35093</v>
      </c>
      <c r="DL30" s="43">
        <v>42344</v>
      </c>
      <c r="DM30" s="44">
        <v>50130</v>
      </c>
      <c r="DN30" s="45">
        <v>58176</v>
      </c>
      <c r="DO30" s="45">
        <f>+'[1]2014'!I28</f>
        <v>61018</v>
      </c>
      <c r="DP30" s="45">
        <f>+'[1]2015'!I28</f>
        <v>59272</v>
      </c>
      <c r="DQ30" s="45">
        <v>70183</v>
      </c>
      <c r="DR30" s="111">
        <v>25610</v>
      </c>
      <c r="DS30" s="111">
        <v>22542</v>
      </c>
      <c r="DT30" s="111">
        <v>24848</v>
      </c>
      <c r="DU30" s="111">
        <v>29340</v>
      </c>
      <c r="DV30" s="111">
        <v>30988</v>
      </c>
      <c r="DW30" s="111">
        <v>20937</v>
      </c>
      <c r="DX30" s="46">
        <v>13504</v>
      </c>
      <c r="DY30" s="46">
        <v>16392</v>
      </c>
      <c r="DZ30" s="46">
        <v>20546</v>
      </c>
      <c r="EA30" s="46">
        <v>25843</v>
      </c>
      <c r="EB30" s="82">
        <v>29682</v>
      </c>
      <c r="EC30" s="43">
        <v>34892</v>
      </c>
      <c r="ED30" s="44">
        <v>36589</v>
      </c>
      <c r="EE30" s="45">
        <v>42175</v>
      </c>
      <c r="EF30" s="45">
        <f>+'[1]2014'!J28</f>
        <v>49228</v>
      </c>
      <c r="EG30" s="45">
        <f>+'[1]2015'!J28</f>
        <v>55683</v>
      </c>
      <c r="EH30" s="45">
        <v>46956</v>
      </c>
      <c r="EI30" s="111">
        <v>23993</v>
      </c>
      <c r="EJ30" s="111">
        <v>27173</v>
      </c>
      <c r="EK30" s="111">
        <v>29124</v>
      </c>
      <c r="EL30" s="111">
        <v>33072</v>
      </c>
      <c r="EM30" s="111">
        <v>37577</v>
      </c>
      <c r="EN30" s="111">
        <v>30863</v>
      </c>
      <c r="EO30" s="46">
        <v>16752</v>
      </c>
      <c r="EP30" s="46">
        <v>19892</v>
      </c>
      <c r="EQ30" s="46">
        <v>25554</v>
      </c>
      <c r="ER30" s="46">
        <v>31448</v>
      </c>
      <c r="ES30" s="82">
        <v>30317</v>
      </c>
      <c r="ET30" s="43">
        <v>35904</v>
      </c>
      <c r="EU30" s="44">
        <v>41594</v>
      </c>
      <c r="EV30" s="45">
        <v>48997</v>
      </c>
      <c r="EW30" s="45">
        <f>+'[1]2014'!K28</f>
        <v>57137</v>
      </c>
      <c r="EX30" s="45">
        <f>+'[1]2015'!K28</f>
        <v>63329</v>
      </c>
      <c r="EY30" s="45">
        <v>66460</v>
      </c>
      <c r="EZ30" s="111">
        <v>35953</v>
      </c>
      <c r="FA30" s="111">
        <v>31687</v>
      </c>
      <c r="FB30" s="111">
        <v>27471</v>
      </c>
      <c r="FC30" s="111">
        <v>32912</v>
      </c>
      <c r="FD30" s="111">
        <v>38015</v>
      </c>
      <c r="FE30" s="111">
        <v>40285</v>
      </c>
      <c r="FF30" s="46">
        <v>28699</v>
      </c>
      <c r="FG30" s="46">
        <v>34368</v>
      </c>
      <c r="FH30" s="46">
        <v>42230</v>
      </c>
      <c r="FI30" s="46">
        <v>47505</v>
      </c>
      <c r="FJ30" s="82">
        <v>42551</v>
      </c>
      <c r="FK30" s="43">
        <v>47901</v>
      </c>
      <c r="FL30" s="44">
        <v>50201</v>
      </c>
      <c r="FM30" s="45">
        <v>56866</v>
      </c>
      <c r="FN30" s="45">
        <f>+'[1]2014'!L28</f>
        <v>59479</v>
      </c>
      <c r="FO30" s="45">
        <f>+'[1]2015'!L28</f>
        <v>60444</v>
      </c>
      <c r="FP30" s="45">
        <v>57570</v>
      </c>
      <c r="FQ30" s="111">
        <v>43031</v>
      </c>
      <c r="FR30" s="111">
        <v>39260</v>
      </c>
      <c r="FS30" s="111">
        <v>45343</v>
      </c>
      <c r="FT30" s="111">
        <v>57037</v>
      </c>
      <c r="FU30" s="111">
        <v>69143</v>
      </c>
      <c r="FV30" s="111">
        <v>74770</v>
      </c>
      <c r="FW30" s="46">
        <v>65684</v>
      </c>
      <c r="FX30" s="46">
        <v>81509</v>
      </c>
      <c r="FY30" s="46">
        <v>94424</v>
      </c>
      <c r="FZ30" s="46">
        <v>109181</v>
      </c>
      <c r="GA30" s="82">
        <v>81357</v>
      </c>
      <c r="GB30" s="43">
        <v>92547</v>
      </c>
      <c r="GC30" s="44">
        <v>99408</v>
      </c>
      <c r="GD30" s="45">
        <v>110321</v>
      </c>
      <c r="GE30" s="45">
        <f>+'[1]2014'!M28</f>
        <v>107392</v>
      </c>
      <c r="GF30" s="45">
        <f>+'[1]2015'!M28</f>
        <v>105682</v>
      </c>
      <c r="GG30" s="45">
        <v>107923</v>
      </c>
      <c r="GH30" s="111">
        <v>27091</v>
      </c>
      <c r="GI30" s="111">
        <v>22679</v>
      </c>
      <c r="GJ30" s="111">
        <v>23459</v>
      </c>
      <c r="GK30" s="111">
        <v>28440</v>
      </c>
      <c r="GL30" s="111">
        <v>34775</v>
      </c>
      <c r="GM30" s="111">
        <v>38066</v>
      </c>
      <c r="GN30" s="46">
        <v>26437</v>
      </c>
      <c r="GO30" s="46">
        <v>33800</v>
      </c>
      <c r="GP30" s="46">
        <v>42786</v>
      </c>
      <c r="GQ30" s="46">
        <v>49983</v>
      </c>
      <c r="GR30" s="82">
        <v>38273</v>
      </c>
      <c r="GS30" s="43">
        <v>44706</v>
      </c>
      <c r="GT30" s="44">
        <v>49228</v>
      </c>
      <c r="GU30" s="45">
        <v>58375</v>
      </c>
      <c r="GV30" s="45">
        <f>+'[1]2014'!N28</f>
        <v>62815</v>
      </c>
      <c r="GW30" s="45">
        <f>+'[1]2015'!N28</f>
        <v>63037</v>
      </c>
      <c r="GX30" s="45">
        <v>54497</v>
      </c>
      <c r="GY30" s="111">
        <v>26670</v>
      </c>
      <c r="GZ30" s="111">
        <v>26009</v>
      </c>
      <c r="HA30" s="111">
        <v>21207</v>
      </c>
      <c r="HB30" s="111">
        <v>26387</v>
      </c>
      <c r="HC30" s="111">
        <v>30010</v>
      </c>
      <c r="HD30" s="111">
        <v>29288</v>
      </c>
      <c r="HE30" s="46">
        <v>14723</v>
      </c>
      <c r="HF30" s="46">
        <v>17087</v>
      </c>
      <c r="HG30" s="46">
        <v>22170</v>
      </c>
      <c r="HH30" s="46">
        <v>26761</v>
      </c>
      <c r="HI30" s="82">
        <v>30343</v>
      </c>
      <c r="HJ30" s="43">
        <v>34748</v>
      </c>
      <c r="HK30" s="44">
        <v>33165</v>
      </c>
      <c r="HL30" s="45">
        <v>37410</v>
      </c>
      <c r="HM30" s="45">
        <f>+'[1]2014'!O28</f>
        <v>45147</v>
      </c>
      <c r="HN30" s="45">
        <f>+'[1]2015'!O28</f>
        <v>54162</v>
      </c>
      <c r="HO30" s="45">
        <v>51667</v>
      </c>
      <c r="HP30" s="111">
        <v>27755</v>
      </c>
      <c r="HQ30" s="111">
        <v>25777</v>
      </c>
      <c r="HR30" s="111">
        <v>26851</v>
      </c>
      <c r="HS30" s="111">
        <v>33191</v>
      </c>
      <c r="HT30" s="111">
        <v>34078</v>
      </c>
      <c r="HU30" s="111">
        <v>19891</v>
      </c>
      <c r="HV30" s="46">
        <v>8091</v>
      </c>
      <c r="HW30" s="46">
        <v>11717</v>
      </c>
      <c r="HX30" s="46">
        <v>18455</v>
      </c>
      <c r="HY30" s="46">
        <v>25153</v>
      </c>
      <c r="HZ30" s="82">
        <v>25972</v>
      </c>
      <c r="IA30" s="43">
        <v>29822</v>
      </c>
      <c r="IB30" s="44">
        <v>32884</v>
      </c>
      <c r="IC30" s="45">
        <v>37458</v>
      </c>
      <c r="ID30" s="45">
        <f>+'[1]2014'!P28</f>
        <v>40732</v>
      </c>
      <c r="IE30" s="45">
        <f>+'[1]2015'!P28</f>
        <v>45961</v>
      </c>
      <c r="IF30" s="45">
        <v>44741</v>
      </c>
      <c r="IG30" s="111">
        <v>4115</v>
      </c>
      <c r="IH30" s="111">
        <v>3308</v>
      </c>
      <c r="II30" s="111">
        <v>1609</v>
      </c>
      <c r="IJ30" s="111">
        <v>2547</v>
      </c>
      <c r="IK30" s="111">
        <v>3795</v>
      </c>
      <c r="IL30" s="111">
        <v>5476</v>
      </c>
      <c r="IM30" s="46">
        <v>4064</v>
      </c>
      <c r="IN30" s="46">
        <v>5555</v>
      </c>
      <c r="IO30" s="46">
        <v>7001</v>
      </c>
      <c r="IP30" s="46">
        <v>9583</v>
      </c>
      <c r="IQ30" s="82">
        <v>9846</v>
      </c>
      <c r="IR30" s="43">
        <v>10904</v>
      </c>
      <c r="IS30" s="44">
        <v>10593</v>
      </c>
      <c r="IT30" s="45">
        <v>12352</v>
      </c>
      <c r="IU30" s="49">
        <f>+'[1]2014'!Q28</f>
        <v>13560</v>
      </c>
      <c r="IV30" s="49">
        <f>+'[1]2015'!Q28</f>
        <v>13945</v>
      </c>
      <c r="IW30" s="49">
        <v>12001</v>
      </c>
    </row>
    <row r="31" spans="1:257" ht="15">
      <c r="A31" s="30" t="s">
        <v>69</v>
      </c>
      <c r="B31" s="31" t="s">
        <v>21</v>
      </c>
      <c r="C31" s="32">
        <f t="shared" si="28"/>
        <v>448758</v>
      </c>
      <c r="D31" s="32">
        <f t="shared" si="28"/>
        <v>357596</v>
      </c>
      <c r="E31" s="32">
        <f t="shared" si="28"/>
        <v>347884</v>
      </c>
      <c r="F31" s="32">
        <f t="shared" si="28"/>
        <v>376329</v>
      </c>
      <c r="G31" s="32">
        <f t="shared" si="28"/>
        <v>409422</v>
      </c>
      <c r="H31" s="32">
        <f t="shared" si="28"/>
        <v>407551</v>
      </c>
      <c r="I31" s="32">
        <v>340760</v>
      </c>
      <c r="J31" s="32">
        <f t="shared" si="29"/>
        <v>332084</v>
      </c>
      <c r="K31" s="32">
        <v>387560</v>
      </c>
      <c r="L31" s="32">
        <f t="shared" si="30"/>
        <v>443179</v>
      </c>
      <c r="M31" s="38">
        <f t="shared" si="31"/>
        <v>450480</v>
      </c>
      <c r="N31" s="38">
        <v>501448</v>
      </c>
      <c r="O31" s="38">
        <v>563843</v>
      </c>
      <c r="P31" s="34">
        <v>630683</v>
      </c>
      <c r="Q31" s="34">
        <f>+'[1]2014'!R29</f>
        <v>721439</v>
      </c>
      <c r="R31" s="34">
        <v>773191</v>
      </c>
      <c r="S31" s="35">
        <v>773191</v>
      </c>
      <c r="T31" s="36">
        <v>29765</v>
      </c>
      <c r="U31" s="36">
        <v>26494</v>
      </c>
      <c r="V31" s="36">
        <v>27751</v>
      </c>
      <c r="W31" s="36">
        <v>31660</v>
      </c>
      <c r="X31" s="36">
        <v>34501</v>
      </c>
      <c r="Y31" s="36">
        <v>34003</v>
      </c>
      <c r="Z31" s="36">
        <v>25247</v>
      </c>
      <c r="AA31" s="36">
        <v>22977</v>
      </c>
      <c r="AB31" s="36">
        <v>25636</v>
      </c>
      <c r="AC31" s="36">
        <v>28603</v>
      </c>
      <c r="AD31" s="40">
        <v>30692</v>
      </c>
      <c r="AE31" s="38">
        <v>37559</v>
      </c>
      <c r="AF31" s="38">
        <v>38762</v>
      </c>
      <c r="AG31" s="38">
        <v>47025</v>
      </c>
      <c r="AH31" s="38">
        <f>+'[1]2014'!D29</f>
        <v>57713</v>
      </c>
      <c r="AI31" s="38">
        <v>62074</v>
      </c>
      <c r="AJ31" s="39">
        <v>62074</v>
      </c>
      <c r="AK31" s="36">
        <v>30346</v>
      </c>
      <c r="AL31" s="36">
        <v>23042</v>
      </c>
      <c r="AM31" s="36">
        <v>22979</v>
      </c>
      <c r="AN31" s="36">
        <v>25692</v>
      </c>
      <c r="AO31" s="36">
        <v>27937</v>
      </c>
      <c r="AP31" s="36">
        <v>25211</v>
      </c>
      <c r="AQ31" s="36">
        <v>20876</v>
      </c>
      <c r="AR31" s="36">
        <v>20000</v>
      </c>
      <c r="AS31" s="36">
        <v>24334</v>
      </c>
      <c r="AT31" s="36">
        <v>27774</v>
      </c>
      <c r="AU31" s="40">
        <v>31002</v>
      </c>
      <c r="AV31" s="40">
        <v>35339</v>
      </c>
      <c r="AW31" s="40">
        <v>38921</v>
      </c>
      <c r="AX31" s="40">
        <v>44348</v>
      </c>
      <c r="AY31" s="40">
        <f>+'[1]2014'!E29</f>
        <v>48778</v>
      </c>
      <c r="AZ31" s="40">
        <f>+'[1]2015'!E29</f>
        <v>51609</v>
      </c>
      <c r="BA31" s="41">
        <v>51609</v>
      </c>
      <c r="BB31" s="36">
        <v>40699</v>
      </c>
      <c r="BC31" s="36">
        <v>28333</v>
      </c>
      <c r="BD31" s="36">
        <v>28670</v>
      </c>
      <c r="BE31" s="36">
        <v>31649</v>
      </c>
      <c r="BF31" s="36">
        <v>34216</v>
      </c>
      <c r="BG31" s="36">
        <v>37361</v>
      </c>
      <c r="BH31" s="36">
        <v>33930</v>
      </c>
      <c r="BI31" s="36">
        <v>33923</v>
      </c>
      <c r="BJ31" s="36">
        <v>34684</v>
      </c>
      <c r="BK31" s="32" t="s">
        <v>70</v>
      </c>
      <c r="BL31" s="82">
        <v>35915</v>
      </c>
      <c r="BM31" s="42">
        <v>39384</v>
      </c>
      <c r="BN31" s="44">
        <v>45025</v>
      </c>
      <c r="BO31" s="45">
        <v>53041</v>
      </c>
      <c r="BP31" s="45">
        <f>+'[1]2014'!F29</f>
        <v>61196</v>
      </c>
      <c r="BQ31" s="45">
        <f>+'[1]2015'!F29</f>
        <v>66975</v>
      </c>
      <c r="BR31" s="45">
        <v>66975</v>
      </c>
      <c r="BS31" s="46">
        <v>41688</v>
      </c>
      <c r="BT31" s="46">
        <v>29565</v>
      </c>
      <c r="BU31" s="46">
        <v>30456</v>
      </c>
      <c r="BV31" s="46">
        <v>34538</v>
      </c>
      <c r="BW31" s="46">
        <v>36268</v>
      </c>
      <c r="BX31" s="46">
        <v>37370</v>
      </c>
      <c r="BY31" s="46">
        <v>36157</v>
      </c>
      <c r="BZ31" s="46">
        <v>38672</v>
      </c>
      <c r="CA31" s="46">
        <v>45354</v>
      </c>
      <c r="CB31" s="46">
        <v>52062</v>
      </c>
      <c r="CC31" s="82">
        <v>54016</v>
      </c>
      <c r="CD31" s="43">
        <v>58988</v>
      </c>
      <c r="CE31" s="44">
        <v>64305</v>
      </c>
      <c r="CF31" s="45">
        <v>69255</v>
      </c>
      <c r="CG31" s="45">
        <f>+'[1]2014'!G29</f>
        <v>78501</v>
      </c>
      <c r="CH31" s="45">
        <f>+'[1]2015'!G29</f>
        <v>81907</v>
      </c>
      <c r="CI31" s="45">
        <v>81907</v>
      </c>
      <c r="CJ31" s="46">
        <v>29604</v>
      </c>
      <c r="CK31" s="46">
        <v>26276</v>
      </c>
      <c r="CL31" s="46">
        <v>26718</v>
      </c>
      <c r="CM31" s="46">
        <v>28238</v>
      </c>
      <c r="CN31" s="46">
        <v>29873</v>
      </c>
      <c r="CO31" s="46">
        <v>34435</v>
      </c>
      <c r="CP31" s="46">
        <v>29997</v>
      </c>
      <c r="CQ31" s="46">
        <v>28649</v>
      </c>
      <c r="CR31" s="46">
        <v>29348</v>
      </c>
      <c r="CS31" s="46">
        <v>30786</v>
      </c>
      <c r="CT31" s="82">
        <v>32597</v>
      </c>
      <c r="CU31" s="43">
        <v>37521</v>
      </c>
      <c r="CV31" s="44">
        <v>42308</v>
      </c>
      <c r="CW31" s="45">
        <v>50273</v>
      </c>
      <c r="CX31" s="45">
        <f>+'[1]2014'!H29</f>
        <v>56916</v>
      </c>
      <c r="CY31" s="45">
        <f>+'[1]2015'!H29</f>
        <v>61613</v>
      </c>
      <c r="CZ31" s="45">
        <v>61613</v>
      </c>
      <c r="DA31" s="46">
        <v>30481</v>
      </c>
      <c r="DB31" s="46">
        <v>26632</v>
      </c>
      <c r="DC31" s="46">
        <v>28471</v>
      </c>
      <c r="DD31" s="46">
        <v>27816</v>
      </c>
      <c r="DE31" s="46">
        <v>27462</v>
      </c>
      <c r="DF31" s="46">
        <v>27009</v>
      </c>
      <c r="DG31" s="46">
        <v>22036</v>
      </c>
      <c r="DH31" s="46">
        <v>20266</v>
      </c>
      <c r="DI31" s="46">
        <v>24132</v>
      </c>
      <c r="DJ31" s="46">
        <v>27018</v>
      </c>
      <c r="DK31" s="82">
        <v>28195</v>
      </c>
      <c r="DL31" s="43">
        <v>30402</v>
      </c>
      <c r="DM31" s="44">
        <v>36035</v>
      </c>
      <c r="DN31" s="45">
        <v>41514</v>
      </c>
      <c r="DO31" s="45">
        <f>+'[1]2014'!I29</f>
        <v>47340</v>
      </c>
      <c r="DP31" s="45">
        <f>+'[1]2015'!I29</f>
        <v>50287</v>
      </c>
      <c r="DQ31" s="45">
        <v>50287</v>
      </c>
      <c r="DR31" s="46">
        <v>36416</v>
      </c>
      <c r="DS31" s="46">
        <v>29575</v>
      </c>
      <c r="DT31" s="46">
        <v>28484</v>
      </c>
      <c r="DU31" s="46">
        <v>30975</v>
      </c>
      <c r="DV31" s="46">
        <v>32161</v>
      </c>
      <c r="DW31" s="46">
        <v>25303</v>
      </c>
      <c r="DX31" s="46">
        <v>17873</v>
      </c>
      <c r="DY31" s="46">
        <v>16854</v>
      </c>
      <c r="DZ31" s="46">
        <v>20444</v>
      </c>
      <c r="EA31" s="46">
        <v>25056</v>
      </c>
      <c r="EB31" s="82">
        <v>28685</v>
      </c>
      <c r="EC31" s="43">
        <v>33373</v>
      </c>
      <c r="ED31" s="44">
        <v>36681</v>
      </c>
      <c r="EE31" s="45">
        <v>40798</v>
      </c>
      <c r="EF31" s="45">
        <f>+'[1]2014'!J29</f>
        <v>48014</v>
      </c>
      <c r="EG31" s="45">
        <f>+'[1]2015'!J29</f>
        <v>54381</v>
      </c>
      <c r="EH31" s="45">
        <v>54381</v>
      </c>
      <c r="EI31" s="46">
        <v>25994</v>
      </c>
      <c r="EJ31" s="46">
        <v>26030</v>
      </c>
      <c r="EK31" s="46">
        <v>26547</v>
      </c>
      <c r="EL31" s="46">
        <v>28338</v>
      </c>
      <c r="EM31" s="46">
        <v>30386</v>
      </c>
      <c r="EN31" s="46">
        <v>25249</v>
      </c>
      <c r="EO31" s="46">
        <v>17999</v>
      </c>
      <c r="EP31" s="46">
        <v>16697</v>
      </c>
      <c r="EQ31" s="46">
        <v>20712</v>
      </c>
      <c r="ER31" s="46">
        <v>25218</v>
      </c>
      <c r="ES31" s="82">
        <v>26613</v>
      </c>
      <c r="ET31" s="43">
        <v>29435</v>
      </c>
      <c r="EU31" s="44">
        <v>34411</v>
      </c>
      <c r="EV31" s="45">
        <v>41258</v>
      </c>
      <c r="EW31" s="45">
        <f>+'[1]2014'!K29</f>
        <v>49902</v>
      </c>
      <c r="EX31" s="45">
        <f>+'[1]2015'!K29</f>
        <v>56729</v>
      </c>
      <c r="EY31" s="45">
        <v>56729</v>
      </c>
      <c r="EZ31" s="46">
        <v>36736</v>
      </c>
      <c r="FA31" s="46">
        <v>27084</v>
      </c>
      <c r="FB31" s="46">
        <v>23841</v>
      </c>
      <c r="FC31" s="46">
        <v>24408</v>
      </c>
      <c r="FD31" s="46">
        <v>27600</v>
      </c>
      <c r="FE31" s="46">
        <v>30492</v>
      </c>
      <c r="FF31" s="46">
        <v>27842</v>
      </c>
      <c r="FG31" s="46">
        <v>25948</v>
      </c>
      <c r="FH31" s="46">
        <v>31666</v>
      </c>
      <c r="FI31" s="46">
        <v>36276</v>
      </c>
      <c r="FJ31" s="82">
        <v>37581</v>
      </c>
      <c r="FK31" s="43">
        <v>38573</v>
      </c>
      <c r="FL31" s="44">
        <v>41672</v>
      </c>
      <c r="FM31" s="45">
        <v>45399</v>
      </c>
      <c r="FN31" s="45">
        <f>+'[1]2014'!L29</f>
        <v>50284</v>
      </c>
      <c r="FO31" s="45">
        <f>+'[1]2015'!L29</f>
        <v>52950</v>
      </c>
      <c r="FP31" s="45">
        <v>52950</v>
      </c>
      <c r="FQ31" s="46">
        <v>48127</v>
      </c>
      <c r="FR31" s="46">
        <v>35456</v>
      </c>
      <c r="FS31" s="46">
        <v>35678</v>
      </c>
      <c r="FT31" s="46">
        <v>39600</v>
      </c>
      <c r="FU31" s="46">
        <v>48075</v>
      </c>
      <c r="FV31" s="46">
        <v>53879</v>
      </c>
      <c r="FW31" s="46">
        <v>54123</v>
      </c>
      <c r="FX31" s="46">
        <v>54419</v>
      </c>
      <c r="FY31" s="46">
        <v>64582</v>
      </c>
      <c r="FZ31" s="46">
        <v>74934</v>
      </c>
      <c r="GA31" s="82">
        <v>71068</v>
      </c>
      <c r="GB31" s="43">
        <v>68466</v>
      </c>
      <c r="GC31" s="44">
        <v>77875</v>
      </c>
      <c r="GD31" s="45">
        <v>81083</v>
      </c>
      <c r="GE31" s="45">
        <f>+'[1]2014'!M29</f>
        <v>87943</v>
      </c>
      <c r="GF31" s="45">
        <f>+'[1]2015'!M29</f>
        <v>85296</v>
      </c>
      <c r="GG31" s="45">
        <v>85296</v>
      </c>
      <c r="GH31" s="46">
        <v>31148</v>
      </c>
      <c r="GI31" s="46">
        <v>20454</v>
      </c>
      <c r="GJ31" s="46">
        <v>18927</v>
      </c>
      <c r="GK31" s="46">
        <v>20568</v>
      </c>
      <c r="GL31" s="46">
        <v>24707</v>
      </c>
      <c r="GM31" s="46">
        <v>27835</v>
      </c>
      <c r="GN31" s="46">
        <v>23526</v>
      </c>
      <c r="GO31" s="46">
        <v>22676</v>
      </c>
      <c r="GP31" s="46">
        <v>28237</v>
      </c>
      <c r="GQ31" s="46">
        <v>33514</v>
      </c>
      <c r="GR31" s="82">
        <v>32712</v>
      </c>
      <c r="GS31" s="43">
        <v>32828</v>
      </c>
      <c r="GT31" s="44">
        <v>37806</v>
      </c>
      <c r="GU31" s="45">
        <v>41847</v>
      </c>
      <c r="GV31" s="45">
        <f>+'[1]2014'!N29</f>
        <v>47848</v>
      </c>
      <c r="GW31" s="45">
        <f>+'[1]2015'!N29</f>
        <v>50247</v>
      </c>
      <c r="GX31" s="45">
        <v>50247</v>
      </c>
      <c r="GY31" s="46">
        <v>34432</v>
      </c>
      <c r="GZ31" s="46">
        <v>29078</v>
      </c>
      <c r="HA31" s="46">
        <v>23087</v>
      </c>
      <c r="HB31" s="46">
        <v>23394</v>
      </c>
      <c r="HC31" s="46">
        <v>25549</v>
      </c>
      <c r="HD31" s="46">
        <v>26080</v>
      </c>
      <c r="HE31" s="46">
        <v>17083</v>
      </c>
      <c r="HF31" s="46">
        <v>15506</v>
      </c>
      <c r="HG31" s="46">
        <v>17271</v>
      </c>
      <c r="HH31" s="46">
        <v>21674</v>
      </c>
      <c r="HI31" s="82">
        <v>24285</v>
      </c>
      <c r="HJ31" s="43">
        <v>28027</v>
      </c>
      <c r="HK31" s="44">
        <v>29879</v>
      </c>
      <c r="HL31" s="45">
        <v>31493</v>
      </c>
      <c r="HM31" s="45">
        <f>+'[1]2014'!O29</f>
        <v>38568</v>
      </c>
      <c r="HN31" s="45">
        <f>+'[1]2015'!O29</f>
        <v>45513</v>
      </c>
      <c r="HO31" s="45">
        <v>45513</v>
      </c>
      <c r="HP31" s="46">
        <v>28790</v>
      </c>
      <c r="HQ31" s="46">
        <v>25952</v>
      </c>
      <c r="HR31" s="46">
        <v>24755</v>
      </c>
      <c r="HS31" s="46">
        <v>27383</v>
      </c>
      <c r="HT31" s="46">
        <v>27815</v>
      </c>
      <c r="HU31" s="46">
        <v>18901</v>
      </c>
      <c r="HV31" s="46">
        <v>10191</v>
      </c>
      <c r="HW31" s="46">
        <v>10980</v>
      </c>
      <c r="HX31" s="46">
        <v>15588</v>
      </c>
      <c r="HY31" s="46">
        <v>21357</v>
      </c>
      <c r="HZ31" s="82">
        <v>23247</v>
      </c>
      <c r="IA31" s="43">
        <v>25986</v>
      </c>
      <c r="IB31" s="112">
        <v>30112</v>
      </c>
      <c r="IC31" s="113">
        <v>32980</v>
      </c>
      <c r="ID31" s="45">
        <f>+'[1]2014'!P29</f>
        <v>37514</v>
      </c>
      <c r="IE31" s="45">
        <f>+'[1]2015'!P29</f>
        <v>42380</v>
      </c>
      <c r="IF31" s="45">
        <v>42380</v>
      </c>
      <c r="IG31" s="46">
        <v>4532</v>
      </c>
      <c r="IH31" s="46">
        <v>3625</v>
      </c>
      <c r="II31" s="46">
        <v>1520</v>
      </c>
      <c r="IJ31" s="46">
        <v>2070</v>
      </c>
      <c r="IK31" s="46">
        <v>2872</v>
      </c>
      <c r="IL31" s="46">
        <v>4423</v>
      </c>
      <c r="IM31" s="46">
        <v>3880</v>
      </c>
      <c r="IN31" s="46">
        <v>4517</v>
      </c>
      <c r="IO31" s="46">
        <v>5572</v>
      </c>
      <c r="IP31" s="46">
        <v>7961</v>
      </c>
      <c r="IQ31" s="82">
        <v>8157</v>
      </c>
      <c r="IR31" s="43">
        <v>9134</v>
      </c>
      <c r="IS31" s="112">
        <v>10051</v>
      </c>
      <c r="IT31" s="113">
        <v>10369</v>
      </c>
      <c r="IU31" s="49">
        <f>+'[1]2014'!Q29</f>
        <v>10922</v>
      </c>
      <c r="IV31" s="49">
        <f>+'[1]2015'!Q29</f>
        <v>11230</v>
      </c>
      <c r="IW31" s="49">
        <v>11230</v>
      </c>
    </row>
    <row r="32" spans="1:257" ht="15">
      <c r="A32" s="30" t="s">
        <v>71</v>
      </c>
      <c r="B32" s="31" t="s">
        <v>21</v>
      </c>
      <c r="C32" s="32">
        <f t="shared" si="28"/>
        <v>261351</v>
      </c>
      <c r="D32" s="32">
        <f t="shared" si="28"/>
        <v>209613</v>
      </c>
      <c r="E32" s="32">
        <f t="shared" si="28"/>
        <v>229482</v>
      </c>
      <c r="F32" s="32">
        <f t="shared" si="28"/>
        <v>299546</v>
      </c>
      <c r="G32" s="32">
        <f t="shared" si="28"/>
        <v>326838</v>
      </c>
      <c r="H32" s="32">
        <f t="shared" si="28"/>
        <v>279612</v>
      </c>
      <c r="I32" s="32">
        <f>+Z32+AQ32+BH32+BY32+CP32+DG32+DX32+EO32+FF32+FW32+GN32+HE32+HV32+IM32</f>
        <v>122937</v>
      </c>
      <c r="J32" s="32">
        <f t="shared" si="29"/>
        <v>265112</v>
      </c>
      <c r="K32" s="32">
        <v>285144</v>
      </c>
      <c r="L32" s="32">
        <f>+AB32+AR32+BI32+CO32+BY32+DE32+DU32+EK32+FA32+FQ32+GA32+GQ32+HG32+HW32</f>
        <v>275019</v>
      </c>
      <c r="M32" s="38">
        <f t="shared" si="31"/>
        <v>281584</v>
      </c>
      <c r="N32" s="38">
        <v>393610</v>
      </c>
      <c r="O32" s="38">
        <v>402258</v>
      </c>
      <c r="P32" s="34">
        <v>500263</v>
      </c>
      <c r="Q32" s="34">
        <f>+'[1]2014'!R30</f>
        <v>543522</v>
      </c>
      <c r="R32" s="34">
        <v>571549</v>
      </c>
      <c r="S32" s="35">
        <v>516303</v>
      </c>
      <c r="T32" s="36">
        <v>21864</v>
      </c>
      <c r="U32" s="36">
        <v>16974</v>
      </c>
      <c r="V32" s="36">
        <v>21186</v>
      </c>
      <c r="W32" s="36">
        <v>25371</v>
      </c>
      <c r="X32" s="36">
        <v>27410</v>
      </c>
      <c r="Y32" s="36">
        <v>26280</v>
      </c>
      <c r="Z32" s="36">
        <v>7626</v>
      </c>
      <c r="AA32" s="36">
        <v>17604</v>
      </c>
      <c r="AB32" s="36">
        <v>18146</v>
      </c>
      <c r="AC32" s="36">
        <v>22047</v>
      </c>
      <c r="AD32" s="40">
        <v>19672</v>
      </c>
      <c r="AE32" s="38">
        <v>32902</v>
      </c>
      <c r="AF32" s="38">
        <v>33204</v>
      </c>
      <c r="AG32" s="38">
        <v>41023</v>
      </c>
      <c r="AH32" s="38">
        <f>+'[1]2014'!D30</f>
        <v>46856</v>
      </c>
      <c r="AI32" s="38">
        <v>56080</v>
      </c>
      <c r="AJ32" s="39">
        <v>39252</v>
      </c>
      <c r="AK32" s="36">
        <v>24778</v>
      </c>
      <c r="AL32" s="36">
        <v>16161</v>
      </c>
      <c r="AM32" s="36">
        <v>19962</v>
      </c>
      <c r="AN32" s="36">
        <v>24288</v>
      </c>
      <c r="AO32" s="36">
        <v>24411</v>
      </c>
      <c r="AP32" s="36">
        <v>17864</v>
      </c>
      <c r="AQ32" s="36">
        <v>8089</v>
      </c>
      <c r="AR32" s="36">
        <v>17248</v>
      </c>
      <c r="AS32" s="36">
        <v>19912</v>
      </c>
      <c r="AT32" s="36">
        <v>24595</v>
      </c>
      <c r="AU32" s="40">
        <v>25871</v>
      </c>
      <c r="AV32" s="40">
        <v>32753</v>
      </c>
      <c r="AW32" s="40">
        <v>34876</v>
      </c>
      <c r="AX32" s="40">
        <v>37283</v>
      </c>
      <c r="AY32" s="40">
        <f>+'[1]2014'!E30</f>
        <v>44107</v>
      </c>
      <c r="AZ32" s="40">
        <f>+'[1]2015'!E30</f>
        <v>47663</v>
      </c>
      <c r="BA32" s="41">
        <v>41903</v>
      </c>
      <c r="BB32" s="36">
        <v>29897</v>
      </c>
      <c r="BC32" s="36">
        <v>17732</v>
      </c>
      <c r="BD32" s="36">
        <v>22101</v>
      </c>
      <c r="BE32" s="36">
        <v>25587</v>
      </c>
      <c r="BF32" s="36">
        <v>28769</v>
      </c>
      <c r="BG32" s="36">
        <v>29939</v>
      </c>
      <c r="BH32" s="36">
        <v>13585</v>
      </c>
      <c r="BI32" s="36">
        <v>29274</v>
      </c>
      <c r="BJ32" s="36">
        <v>23722</v>
      </c>
      <c r="BK32" s="32" t="s">
        <v>72</v>
      </c>
      <c r="BL32" s="82">
        <v>24795</v>
      </c>
      <c r="BM32" s="42">
        <v>30848</v>
      </c>
      <c r="BN32" s="114">
        <v>32398</v>
      </c>
      <c r="BO32" s="115">
        <v>43746</v>
      </c>
      <c r="BP32" s="45">
        <f>+'[1]2014'!F30</f>
        <v>51730</v>
      </c>
      <c r="BQ32" s="45">
        <f>+'[1]2015'!F30</f>
        <v>57831</v>
      </c>
      <c r="BR32" s="45">
        <v>49088</v>
      </c>
      <c r="BS32" s="46">
        <v>33350</v>
      </c>
      <c r="BT32" s="46">
        <v>17892</v>
      </c>
      <c r="BU32" s="46">
        <v>22346</v>
      </c>
      <c r="BV32" s="46">
        <v>28093</v>
      </c>
      <c r="BW32" s="46">
        <v>27208</v>
      </c>
      <c r="BX32" s="46">
        <v>24891</v>
      </c>
      <c r="BY32" s="46">
        <v>22201</v>
      </c>
      <c r="BZ32" s="46">
        <v>29197</v>
      </c>
      <c r="CA32" s="46">
        <v>31358</v>
      </c>
      <c r="CB32" s="46">
        <v>38489</v>
      </c>
      <c r="CC32" s="82">
        <v>40564</v>
      </c>
      <c r="CD32" s="43">
        <v>43845</v>
      </c>
      <c r="CE32" s="114">
        <v>26687</v>
      </c>
      <c r="CF32" s="115">
        <v>53473</v>
      </c>
      <c r="CG32" s="45">
        <f>+'[1]2014'!G30</f>
        <v>56878</v>
      </c>
      <c r="CH32" s="45">
        <f>+'[1]2015'!G30</f>
        <v>61433</v>
      </c>
      <c r="CI32" s="45">
        <v>47866</v>
      </c>
      <c r="CJ32" s="46">
        <v>20734</v>
      </c>
      <c r="CK32" s="46">
        <v>18775</v>
      </c>
      <c r="CL32" s="46">
        <v>20665</v>
      </c>
      <c r="CM32" s="46">
        <v>23599</v>
      </c>
      <c r="CN32" s="46">
        <v>23926</v>
      </c>
      <c r="CO32" s="46">
        <v>28699</v>
      </c>
      <c r="CP32" s="46">
        <v>23567</v>
      </c>
      <c r="CQ32" s="46">
        <v>22078</v>
      </c>
      <c r="CR32" s="46">
        <v>18687</v>
      </c>
      <c r="CS32" s="46">
        <v>22190</v>
      </c>
      <c r="CT32" s="82">
        <v>24024</v>
      </c>
      <c r="CU32" s="43">
        <v>28590</v>
      </c>
      <c r="CV32" s="114">
        <v>27848</v>
      </c>
      <c r="CW32" s="115">
        <v>37916</v>
      </c>
      <c r="CX32" s="45">
        <f>+'[1]2014'!H30</f>
        <v>42130</v>
      </c>
      <c r="CY32" s="45">
        <f>+'[1]2015'!H30</f>
        <v>47346</v>
      </c>
      <c r="CZ32" s="45">
        <v>48333</v>
      </c>
      <c r="DA32" s="46">
        <v>13495</v>
      </c>
      <c r="DB32" s="46">
        <v>16127</v>
      </c>
      <c r="DC32" s="46">
        <v>19625</v>
      </c>
      <c r="DD32" s="46">
        <v>15047</v>
      </c>
      <c r="DE32" s="46">
        <v>24386</v>
      </c>
      <c r="DF32" s="46">
        <v>13516</v>
      </c>
      <c r="DG32" s="46">
        <v>4784</v>
      </c>
      <c r="DH32" s="46">
        <v>16776</v>
      </c>
      <c r="DI32" s="46">
        <v>15494</v>
      </c>
      <c r="DJ32" s="46">
        <v>21881</v>
      </c>
      <c r="DK32" s="82">
        <v>15118</v>
      </c>
      <c r="DL32" s="43">
        <v>23477</v>
      </c>
      <c r="DM32" s="114">
        <v>36648</v>
      </c>
      <c r="DN32" s="115">
        <v>31358</v>
      </c>
      <c r="DO32" s="45">
        <f>+'[1]2014'!I30</f>
        <v>30480</v>
      </c>
      <c r="DP32" s="45">
        <f>+'[1]2015'!I30</f>
        <v>24267</v>
      </c>
      <c r="DQ32" s="45">
        <v>39668</v>
      </c>
      <c r="DR32" s="46">
        <v>25807</v>
      </c>
      <c r="DS32" s="46">
        <v>16593</v>
      </c>
      <c r="DT32" s="46">
        <v>18386</v>
      </c>
      <c r="DU32" s="46">
        <v>23847</v>
      </c>
      <c r="DV32" s="46">
        <v>23944</v>
      </c>
      <c r="DW32" s="46">
        <v>12686</v>
      </c>
      <c r="DX32" s="46">
        <v>5753</v>
      </c>
      <c r="DY32" s="46">
        <v>12450</v>
      </c>
      <c r="DZ32" s="46">
        <v>15426</v>
      </c>
      <c r="EA32" s="46">
        <v>19600</v>
      </c>
      <c r="EB32" s="82">
        <v>21379</v>
      </c>
      <c r="EC32" s="43">
        <v>24485</v>
      </c>
      <c r="ED32" s="114">
        <v>44759</v>
      </c>
      <c r="EE32" s="115">
        <v>35020</v>
      </c>
      <c r="EF32" s="45">
        <f>+'[1]2014'!J30</f>
        <v>36901</v>
      </c>
      <c r="EG32" s="45">
        <f>+'[1]2015'!J30</f>
        <v>43915</v>
      </c>
      <c r="EH32" s="45">
        <v>32620</v>
      </c>
      <c r="EI32" s="46">
        <v>16772</v>
      </c>
      <c r="EJ32" s="46">
        <v>18672</v>
      </c>
      <c r="EK32" s="46">
        <v>17148</v>
      </c>
      <c r="EL32" s="46">
        <v>21154</v>
      </c>
      <c r="EM32" s="46">
        <v>24658</v>
      </c>
      <c r="EN32" s="46">
        <v>15677</v>
      </c>
      <c r="EO32" s="46">
        <v>3394</v>
      </c>
      <c r="EP32" s="46">
        <v>13856</v>
      </c>
      <c r="EQ32" s="46">
        <v>16456</v>
      </c>
      <c r="ER32" s="46">
        <v>20664</v>
      </c>
      <c r="ES32" s="82">
        <v>18043</v>
      </c>
      <c r="ET32" s="43">
        <v>25321</v>
      </c>
      <c r="EU32" s="114">
        <v>28242</v>
      </c>
      <c r="EV32" s="115">
        <v>34532</v>
      </c>
      <c r="EW32" s="45">
        <f>+'[1]2014'!K30</f>
        <v>40074</v>
      </c>
      <c r="EX32" s="45">
        <f>+'[1]2015'!K30</f>
        <v>44080</v>
      </c>
      <c r="EY32" s="45">
        <v>40887</v>
      </c>
      <c r="EZ32" s="46">
        <v>15179</v>
      </c>
      <c r="FA32" s="46">
        <v>14479</v>
      </c>
      <c r="FB32" s="46">
        <v>10372</v>
      </c>
      <c r="FC32" s="46">
        <v>19864</v>
      </c>
      <c r="FD32" s="46">
        <v>21300</v>
      </c>
      <c r="FE32" s="46">
        <v>22670</v>
      </c>
      <c r="FF32" s="46">
        <v>6394</v>
      </c>
      <c r="FG32" s="46">
        <v>21620</v>
      </c>
      <c r="FH32" s="46">
        <v>25012</v>
      </c>
      <c r="FI32" s="46">
        <v>28742</v>
      </c>
      <c r="FJ32" s="82">
        <v>20999</v>
      </c>
      <c r="FK32" s="43">
        <v>28468</v>
      </c>
      <c r="FL32" s="114">
        <v>42195</v>
      </c>
      <c r="FM32" s="115">
        <v>36286</v>
      </c>
      <c r="FN32" s="45">
        <f>+'[1]2014'!L30</f>
        <v>34548</v>
      </c>
      <c r="FO32" s="45">
        <f>+'[1]2015'!L30</f>
        <v>35691</v>
      </c>
      <c r="FP32" s="45">
        <v>33075</v>
      </c>
      <c r="FQ32" s="46">
        <v>10816</v>
      </c>
      <c r="FR32" s="46">
        <v>12223</v>
      </c>
      <c r="FS32" s="46">
        <v>21445</v>
      </c>
      <c r="FT32" s="46">
        <v>31729</v>
      </c>
      <c r="FU32" s="46">
        <v>34775</v>
      </c>
      <c r="FV32" s="46">
        <v>32223</v>
      </c>
      <c r="FW32" s="46">
        <v>16249</v>
      </c>
      <c r="FX32" s="46">
        <v>42308</v>
      </c>
      <c r="FY32" s="46">
        <v>44909</v>
      </c>
      <c r="FZ32" s="46">
        <v>55636</v>
      </c>
      <c r="GA32" s="82">
        <v>18669</v>
      </c>
      <c r="GB32" s="43">
        <v>53791</v>
      </c>
      <c r="GC32" s="114">
        <v>6617</v>
      </c>
      <c r="GD32" s="115">
        <v>56614</v>
      </c>
      <c r="GE32" s="45">
        <f>+'[1]2014'!M30</f>
        <v>61089</v>
      </c>
      <c r="GF32" s="45">
        <f>+'[1]2015'!M30</f>
        <v>45517</v>
      </c>
      <c r="GG32" s="45">
        <v>46120</v>
      </c>
      <c r="GH32" s="46">
        <v>9176</v>
      </c>
      <c r="GI32" s="46">
        <v>8352</v>
      </c>
      <c r="GJ32" s="46">
        <v>10981</v>
      </c>
      <c r="GK32" s="46">
        <v>17086</v>
      </c>
      <c r="GL32" s="46">
        <v>20284</v>
      </c>
      <c r="GM32" s="46">
        <v>18494</v>
      </c>
      <c r="GN32" s="46">
        <v>4065</v>
      </c>
      <c r="GO32" s="46">
        <v>19573</v>
      </c>
      <c r="GP32" s="46">
        <v>22988</v>
      </c>
      <c r="GQ32" s="46">
        <v>25962</v>
      </c>
      <c r="GR32" s="82">
        <v>11838</v>
      </c>
      <c r="GS32" s="43">
        <v>24673</v>
      </c>
      <c r="GT32" s="114">
        <v>22565</v>
      </c>
      <c r="GU32" s="115">
        <v>32276</v>
      </c>
      <c r="GV32" s="45">
        <f>+'[1]2014'!N30</f>
        <v>29155</v>
      </c>
      <c r="GW32" s="45">
        <f>+'[1]2015'!N30</f>
        <v>28378</v>
      </c>
      <c r="GX32" s="45">
        <v>24898</v>
      </c>
      <c r="GY32" s="46">
        <v>18801</v>
      </c>
      <c r="GZ32" s="46">
        <v>18160</v>
      </c>
      <c r="HA32" s="46">
        <v>9559</v>
      </c>
      <c r="HB32" s="46">
        <v>20241</v>
      </c>
      <c r="HC32" s="46">
        <v>22188</v>
      </c>
      <c r="HD32" s="46">
        <v>17124</v>
      </c>
      <c r="HE32" s="46">
        <v>2881</v>
      </c>
      <c r="HF32" s="46">
        <v>11294</v>
      </c>
      <c r="HG32" s="46">
        <v>15988</v>
      </c>
      <c r="HH32" s="46">
        <v>17514</v>
      </c>
      <c r="HI32" s="82">
        <v>22683</v>
      </c>
      <c r="HJ32" s="43">
        <v>22183</v>
      </c>
      <c r="HK32" s="114">
        <v>18474</v>
      </c>
      <c r="HL32" s="115">
        <v>26407</v>
      </c>
      <c r="HM32" s="45">
        <f>+'[1]2014'!O30</f>
        <v>30240</v>
      </c>
      <c r="HN32" s="45">
        <f>+'[1]2015'!O30</f>
        <v>39139</v>
      </c>
      <c r="HO32" s="45">
        <v>30611</v>
      </c>
      <c r="HP32" s="46">
        <v>18913</v>
      </c>
      <c r="HQ32" s="46">
        <v>15626</v>
      </c>
      <c r="HR32" s="46">
        <v>15513</v>
      </c>
      <c r="HS32" s="46">
        <v>22098</v>
      </c>
      <c r="HT32" s="46">
        <v>21271</v>
      </c>
      <c r="HU32" s="46">
        <v>17359</v>
      </c>
      <c r="HV32" s="46">
        <v>2890</v>
      </c>
      <c r="HW32" s="46">
        <v>8156</v>
      </c>
      <c r="HX32" s="46">
        <v>12826</v>
      </c>
      <c r="HY32" s="46">
        <v>16135</v>
      </c>
      <c r="HZ32" s="82">
        <v>14453</v>
      </c>
      <c r="IA32" s="43">
        <v>19953</v>
      </c>
      <c r="IB32" s="114">
        <v>21636</v>
      </c>
      <c r="IC32" s="115">
        <v>26343</v>
      </c>
      <c r="ID32" s="45">
        <f>+'[1]2014'!P30</f>
        <v>30356</v>
      </c>
      <c r="IE32" s="45">
        <f>+'[1]2015'!P30</f>
        <v>32379</v>
      </c>
      <c r="IF32" s="45">
        <v>35876</v>
      </c>
      <c r="IG32" s="46">
        <v>1769</v>
      </c>
      <c r="IH32" s="46">
        <v>1847</v>
      </c>
      <c r="II32" s="46">
        <v>193</v>
      </c>
      <c r="IJ32" s="46">
        <v>1542</v>
      </c>
      <c r="IK32" s="46">
        <v>2308</v>
      </c>
      <c r="IL32" s="46">
        <v>2190</v>
      </c>
      <c r="IM32" s="46">
        <v>1459</v>
      </c>
      <c r="IN32" s="46">
        <v>3678</v>
      </c>
      <c r="IO32" s="46">
        <v>4220</v>
      </c>
      <c r="IP32" s="46">
        <v>5524</v>
      </c>
      <c r="IQ32" s="82">
        <v>5558</v>
      </c>
      <c r="IR32" s="43">
        <v>8225</v>
      </c>
      <c r="IS32" s="114">
        <v>26109</v>
      </c>
      <c r="IT32" s="115">
        <v>7986</v>
      </c>
      <c r="IU32" s="49">
        <f>+'[1]2014'!Q30</f>
        <v>8978</v>
      </c>
      <c r="IV32" s="49">
        <f>+'[1]2015'!Q30</f>
        <v>7830</v>
      </c>
      <c r="IW32" s="49">
        <v>6106</v>
      </c>
    </row>
    <row r="33" spans="1:257" ht="15">
      <c r="A33" s="30" t="s">
        <v>73</v>
      </c>
      <c r="B33" s="31" t="s">
        <v>21</v>
      </c>
      <c r="C33" s="116">
        <f>+C32/C31*100</f>
        <v>58.238738919417585</v>
      </c>
      <c r="D33" s="116">
        <f t="shared" ref="D33:R33" si="44">+D32/D31*100</f>
        <v>58.617266412375976</v>
      </c>
      <c r="E33" s="116">
        <f t="shared" si="44"/>
        <v>65.965091812213259</v>
      </c>
      <c r="F33" s="116">
        <f t="shared" si="44"/>
        <v>79.596842124842894</v>
      </c>
      <c r="G33" s="116">
        <f t="shared" si="44"/>
        <v>79.829124961531136</v>
      </c>
      <c r="H33" s="116">
        <f t="shared" si="44"/>
        <v>68.607855213212574</v>
      </c>
      <c r="I33" s="116">
        <f t="shared" si="44"/>
        <v>36.077297804906678</v>
      </c>
      <c r="J33" s="116">
        <f t="shared" si="44"/>
        <v>79.832813384565355</v>
      </c>
      <c r="K33" s="116">
        <f t="shared" si="44"/>
        <v>73.574156259675917</v>
      </c>
      <c r="L33" s="116">
        <f t="shared" si="44"/>
        <v>62.055963843052133</v>
      </c>
      <c r="M33" s="116">
        <f t="shared" si="44"/>
        <v>62.507547504883675</v>
      </c>
      <c r="N33" s="116">
        <f t="shared" si="44"/>
        <v>78.494679408433171</v>
      </c>
      <c r="O33" s="116">
        <f t="shared" si="44"/>
        <v>71.342199867693665</v>
      </c>
      <c r="P33" s="116">
        <f t="shared" si="44"/>
        <v>79.320831542946308</v>
      </c>
      <c r="Q33" s="116">
        <f t="shared" si="44"/>
        <v>75.338594115372189</v>
      </c>
      <c r="R33" s="116">
        <f t="shared" si="44"/>
        <v>73.920803527200903</v>
      </c>
      <c r="S33" s="35">
        <v>66.775609131508247</v>
      </c>
      <c r="T33" s="36">
        <v>77</v>
      </c>
      <c r="U33" s="36">
        <f>+U32/T31*100</f>
        <v>57.026709222240889</v>
      </c>
      <c r="V33" s="36">
        <f>+V32/U31*100</f>
        <v>79.965275156639237</v>
      </c>
      <c r="W33" s="36">
        <v>91</v>
      </c>
      <c r="X33" s="36">
        <v>87</v>
      </c>
      <c r="Y33" s="36">
        <v>76</v>
      </c>
      <c r="Z33" s="36">
        <v>22.427432873570002</v>
      </c>
      <c r="AA33" s="36">
        <v>69.727096288667994</v>
      </c>
      <c r="AB33" s="36">
        <v>78.974626800713807</v>
      </c>
      <c r="AC33" s="36">
        <v>86</v>
      </c>
      <c r="AD33" s="40">
        <v>68.775999999999996</v>
      </c>
      <c r="AE33" s="38">
        <v>33992</v>
      </c>
      <c r="AF33" s="38">
        <v>98</v>
      </c>
      <c r="AG33" s="38">
        <v>120.68133678512601</v>
      </c>
      <c r="AH33" s="89">
        <f>+'[1]2014'!D31</f>
        <v>99.640616693248276</v>
      </c>
      <c r="AI33" s="38">
        <v>97.170481520627902</v>
      </c>
      <c r="AJ33" s="39">
        <v>63.234204336759348</v>
      </c>
      <c r="AK33" s="36">
        <v>84</v>
      </c>
      <c r="AL33" s="36">
        <v>53</v>
      </c>
      <c r="AM33" s="36">
        <v>87</v>
      </c>
      <c r="AN33" s="36">
        <v>106</v>
      </c>
      <c r="AO33" s="36">
        <v>95</v>
      </c>
      <c r="AP33" s="36">
        <v>64</v>
      </c>
      <c r="AQ33" s="36">
        <v>32.085200904367099</v>
      </c>
      <c r="AR33" s="36">
        <v>82.621191799195202</v>
      </c>
      <c r="AS33" s="36">
        <v>99</v>
      </c>
      <c r="AT33" s="36">
        <v>101</v>
      </c>
      <c r="AU33" s="40">
        <v>93.147999999999996</v>
      </c>
      <c r="AV33" s="37">
        <v>105.648022708212</v>
      </c>
      <c r="AW33" s="40">
        <v>99</v>
      </c>
      <c r="AX33" s="37">
        <v>105.501004555873</v>
      </c>
      <c r="AY33" s="91">
        <f>+'[1]2014'!E31</f>
        <v>99.45657075854605</v>
      </c>
      <c r="AZ33" s="91">
        <f>+'[1]2015'!E31</f>
        <v>97.714133420804458</v>
      </c>
      <c r="BA33" s="41">
        <v>81.193202735956902</v>
      </c>
      <c r="BB33" s="36">
        <v>77</v>
      </c>
      <c r="BC33" s="36">
        <v>44</v>
      </c>
      <c r="BD33" s="36">
        <v>78</v>
      </c>
      <c r="BE33" s="36">
        <v>89</v>
      </c>
      <c r="BF33" s="36">
        <v>91</v>
      </c>
      <c r="BG33" s="36">
        <v>88</v>
      </c>
      <c r="BH33" s="36">
        <v>36.361446428093501</v>
      </c>
      <c r="BI33" s="36">
        <v>86.277630415561404</v>
      </c>
      <c r="BJ33" s="36">
        <v>69.928956755003995</v>
      </c>
      <c r="BK33" s="32" t="s">
        <v>74</v>
      </c>
      <c r="BL33" s="117">
        <v>71.168000000000006</v>
      </c>
      <c r="BM33" s="74">
        <v>87.019351245997484</v>
      </c>
      <c r="BN33" s="79">
        <v>93</v>
      </c>
      <c r="BO33" s="109">
        <v>111.07556368068252</v>
      </c>
      <c r="BP33" s="94">
        <f>+'[1]2014'!F31</f>
        <v>97.528327143153419</v>
      </c>
      <c r="BQ33" s="62">
        <f>+'[1]2015'!F31</f>
        <v>94.501274593110665</v>
      </c>
      <c r="BR33" s="62">
        <v>73.293019783501308</v>
      </c>
      <c r="BS33" s="64">
        <v>84</v>
      </c>
      <c r="BT33" s="64">
        <v>43</v>
      </c>
      <c r="BU33" s="64">
        <v>76</v>
      </c>
      <c r="BV33" s="64">
        <v>92</v>
      </c>
      <c r="BW33" s="64">
        <v>79</v>
      </c>
      <c r="BX33" s="64">
        <v>69</v>
      </c>
      <c r="BY33" s="64">
        <v>59.408616537329408</v>
      </c>
      <c r="BZ33" s="64">
        <v>80.750615371850543</v>
      </c>
      <c r="CA33" s="64">
        <v>81.08709143566405</v>
      </c>
      <c r="CB33" s="70">
        <v>85</v>
      </c>
      <c r="CC33" s="117">
        <v>77.915000000000006</v>
      </c>
      <c r="CD33" s="78">
        <v>81.170393957345979</v>
      </c>
      <c r="CE33" s="79">
        <v>76</v>
      </c>
      <c r="CF33" s="109">
        <v>90.650640808299997</v>
      </c>
      <c r="CG33" s="62">
        <f>+'[1]2014'!G31</f>
        <v>82.128366182947076</v>
      </c>
      <c r="CH33" s="62">
        <f>+'[1]2015'!G31</f>
        <v>78.257601813989623</v>
      </c>
      <c r="CI33" s="62">
        <v>58.43944961969062</v>
      </c>
      <c r="CJ33" s="64">
        <v>74</v>
      </c>
      <c r="CK33" s="64">
        <v>63</v>
      </c>
      <c r="CL33" s="64">
        <v>79</v>
      </c>
      <c r="CM33" s="64">
        <v>88</v>
      </c>
      <c r="CN33" s="64">
        <v>85</v>
      </c>
      <c r="CO33" s="64">
        <v>96</v>
      </c>
      <c r="CP33" s="64">
        <v>68.439088137069845</v>
      </c>
      <c r="CQ33" s="64">
        <v>73.600693402673599</v>
      </c>
      <c r="CR33" s="64">
        <v>65.227407588397497</v>
      </c>
      <c r="CS33" s="70">
        <v>76</v>
      </c>
      <c r="CT33" s="117">
        <v>78.034999999999997</v>
      </c>
      <c r="CU33" s="117">
        <v>87.707457741509955</v>
      </c>
      <c r="CV33" s="79">
        <v>86</v>
      </c>
      <c r="CW33" s="109">
        <v>101.05274379680714</v>
      </c>
      <c r="CX33" s="62">
        <f>+'[1]2014'!H31</f>
        <v>83.802438684781094</v>
      </c>
      <c r="CY33" s="62">
        <f>+'[1]2015'!H31</f>
        <v>83.185747417246475</v>
      </c>
      <c r="CZ33" s="62">
        <v>78.446107152711278</v>
      </c>
      <c r="DA33" s="64">
        <v>44</v>
      </c>
      <c r="DB33" s="64">
        <v>53</v>
      </c>
      <c r="DC33" s="64">
        <v>74</v>
      </c>
      <c r="DD33" s="64">
        <v>53</v>
      </c>
      <c r="DE33" s="64">
        <v>88</v>
      </c>
      <c r="DF33" s="64">
        <v>49</v>
      </c>
      <c r="DG33" s="64">
        <v>17.71261431374727</v>
      </c>
      <c r="DH33" s="64">
        <v>76.12996914140497</v>
      </c>
      <c r="DI33" s="64">
        <v>76.453172801736898</v>
      </c>
      <c r="DJ33" s="70">
        <v>91</v>
      </c>
      <c r="DK33" s="117">
        <v>55.954999999999998</v>
      </c>
      <c r="DL33" s="117">
        <v>83.266536619968079</v>
      </c>
      <c r="DM33" s="79">
        <v>88</v>
      </c>
      <c r="DN33" s="109">
        <v>103.14452996513388</v>
      </c>
      <c r="DO33" s="62">
        <f>+'[1]2014'!I31</f>
        <v>73.421014597485197</v>
      </c>
      <c r="DP33" s="62">
        <f>+'[1]2015'!I31</f>
        <v>51.261089987325725</v>
      </c>
      <c r="DQ33" s="62">
        <v>78.883210372462059</v>
      </c>
      <c r="DR33" s="64">
        <v>76</v>
      </c>
      <c r="DS33" s="64">
        <v>46</v>
      </c>
      <c r="DT33" s="64">
        <v>62</v>
      </c>
      <c r="DU33" s="64">
        <v>84</v>
      </c>
      <c r="DV33" s="64">
        <v>77</v>
      </c>
      <c r="DW33" s="64">
        <v>39</v>
      </c>
      <c r="DX33" s="64">
        <v>22.736434414891516</v>
      </c>
      <c r="DY33" s="64">
        <v>69.658143568511164</v>
      </c>
      <c r="DZ33" s="64">
        <v>91.527233891064441</v>
      </c>
      <c r="EA33" s="70">
        <v>96</v>
      </c>
      <c r="EB33" s="117">
        <v>85.325000000000003</v>
      </c>
      <c r="EC33" s="117">
        <v>87.191912149206914</v>
      </c>
      <c r="ED33" s="79">
        <v>78</v>
      </c>
      <c r="EE33" s="109">
        <v>104.93512719863362</v>
      </c>
      <c r="EF33" s="62">
        <f>+'[1]2014'!J31</f>
        <v>90.44806117946959</v>
      </c>
      <c r="EG33" s="62">
        <f>+'[1]2015'!J31</f>
        <v>91.462906652226437</v>
      </c>
      <c r="EH33" s="62">
        <v>59.984185653077361</v>
      </c>
      <c r="EI33" s="64">
        <v>66</v>
      </c>
      <c r="EJ33" s="64">
        <v>72</v>
      </c>
      <c r="EK33" s="64">
        <v>66</v>
      </c>
      <c r="EL33" s="64">
        <v>80</v>
      </c>
      <c r="EM33" s="64">
        <v>87</v>
      </c>
      <c r="EN33" s="64">
        <v>52</v>
      </c>
      <c r="EO33" s="64">
        <v>13.442116519466117</v>
      </c>
      <c r="EP33" s="64">
        <v>76.982054558586583</v>
      </c>
      <c r="EQ33" s="64">
        <v>98.556626938971064</v>
      </c>
      <c r="ER33" s="70">
        <v>100</v>
      </c>
      <c r="ES33" s="117">
        <v>71.548000000000002</v>
      </c>
      <c r="ET33" s="117">
        <v>95.145229774922029</v>
      </c>
      <c r="EU33" s="79">
        <v>95</v>
      </c>
      <c r="EV33" s="109">
        <v>117.31612026499066</v>
      </c>
      <c r="EW33" s="62">
        <f>+'[1]2014'!K31</f>
        <v>97.130253526588788</v>
      </c>
      <c r="EX33" s="62">
        <f>+'[1]2015'!K31</f>
        <v>88.333132940563502</v>
      </c>
      <c r="EY33" s="62">
        <v>72.074247739251533</v>
      </c>
      <c r="EZ33" s="64">
        <v>40</v>
      </c>
      <c r="FA33" s="64">
        <v>39</v>
      </c>
      <c r="FB33" s="64">
        <v>38</v>
      </c>
      <c r="FC33" s="64">
        <v>83</v>
      </c>
      <c r="FD33" s="64">
        <v>87</v>
      </c>
      <c r="FE33" s="64">
        <v>82</v>
      </c>
      <c r="FF33" s="64">
        <v>20.969434605798241</v>
      </c>
      <c r="FG33" s="64">
        <v>77.652467495151214</v>
      </c>
      <c r="FH33" s="64">
        <v>96.392785571142284</v>
      </c>
      <c r="FI33" s="70">
        <v>91</v>
      </c>
      <c r="FJ33" s="117">
        <v>57.887</v>
      </c>
      <c r="FK33" s="117">
        <v>75.751044410739468</v>
      </c>
      <c r="FL33" s="79">
        <v>73</v>
      </c>
      <c r="FM33" s="109">
        <v>94.070982293313975</v>
      </c>
      <c r="FN33" s="62">
        <f>+'[1]2014'!L31</f>
        <v>76.098592480010581</v>
      </c>
      <c r="FO33" s="62">
        <f>+'[1]2015'!L31</f>
        <v>70.978840187733667</v>
      </c>
      <c r="FP33" s="62">
        <v>62.464589235127477</v>
      </c>
      <c r="FQ33" s="64">
        <v>19</v>
      </c>
      <c r="FR33" s="64">
        <v>25</v>
      </c>
      <c r="FS33" s="64">
        <v>60</v>
      </c>
      <c r="FT33" s="64">
        <v>89</v>
      </c>
      <c r="FU33" s="64">
        <v>88</v>
      </c>
      <c r="FV33" s="64">
        <v>67</v>
      </c>
      <c r="FW33" s="64">
        <v>30.158317711910019</v>
      </c>
      <c r="FX33" s="64">
        <v>78.170094045045545</v>
      </c>
      <c r="FY33" s="64">
        <v>82.524485933221854</v>
      </c>
      <c r="FZ33" s="70">
        <v>86</v>
      </c>
      <c r="GA33" s="117">
        <v>24.914000000000001</v>
      </c>
      <c r="GB33" s="117">
        <v>75.654302921145941</v>
      </c>
      <c r="GC33" s="79">
        <v>62</v>
      </c>
      <c r="GD33" s="109">
        <v>82.689218006017583</v>
      </c>
      <c r="GE33" s="62">
        <f>+'[1]2014'!M31</f>
        <v>75.341316922166186</v>
      </c>
      <c r="GF33" s="62">
        <f>+'[1]2015'!M31</f>
        <v>51.757388308336083</v>
      </c>
      <c r="GG33" s="62">
        <v>54.070530857250041</v>
      </c>
      <c r="GH33" s="64">
        <v>26</v>
      </c>
      <c r="GI33" s="64">
        <v>27</v>
      </c>
      <c r="GJ33" s="64">
        <v>54</v>
      </c>
      <c r="GK33" s="64">
        <v>90</v>
      </c>
      <c r="GL33" s="64">
        <v>99</v>
      </c>
      <c r="GM33" s="64">
        <v>75</v>
      </c>
      <c r="GN33" s="64">
        <v>14.603915933177655</v>
      </c>
      <c r="GO33" s="64">
        <v>83.197313610473529</v>
      </c>
      <c r="GP33" s="64">
        <v>101.37590403951313</v>
      </c>
      <c r="GQ33" s="70">
        <v>92</v>
      </c>
      <c r="GR33" s="117">
        <v>35.323</v>
      </c>
      <c r="GS33" s="117">
        <v>75.424920518464162</v>
      </c>
      <c r="GT33" s="79">
        <v>69</v>
      </c>
      <c r="GU33" s="109">
        <v>98.654927855221331</v>
      </c>
      <c r="GV33" s="62">
        <f>+'[1]2014'!N31</f>
        <v>69.67046622219037</v>
      </c>
      <c r="GW33" s="62">
        <f>+'[1]2015'!N31</f>
        <v>59.308644039458279</v>
      </c>
      <c r="GX33" s="62">
        <v>49.551216988078892</v>
      </c>
      <c r="GY33" s="118">
        <v>54</v>
      </c>
      <c r="GZ33" s="64">
        <v>53</v>
      </c>
      <c r="HA33" s="64">
        <v>33</v>
      </c>
      <c r="HB33" s="64">
        <v>8</v>
      </c>
      <c r="HC33" s="64">
        <v>95</v>
      </c>
      <c r="HD33" s="64">
        <v>67</v>
      </c>
      <c r="HE33" s="64">
        <v>11.046779141104295</v>
      </c>
      <c r="HF33" s="64">
        <v>66.11250951238074</v>
      </c>
      <c r="HG33" s="64">
        <v>103.10847413904295</v>
      </c>
      <c r="HH33" s="70">
        <v>101</v>
      </c>
      <c r="HI33" s="117">
        <v>104.66</v>
      </c>
      <c r="HJ33" s="117">
        <v>91.344451307391395</v>
      </c>
      <c r="HK33" s="79">
        <v>66</v>
      </c>
      <c r="HL33" s="109">
        <v>94.219859421272346</v>
      </c>
      <c r="HM33" s="62">
        <f>+'[1]2014'!O31</f>
        <v>96.021338075127801</v>
      </c>
      <c r="HN33" s="45">
        <f>+'[1]2015'!O31</f>
        <v>100</v>
      </c>
      <c r="HO33" s="45">
        <v>67.257706589326133</v>
      </c>
      <c r="HP33" s="64">
        <v>69</v>
      </c>
      <c r="HQ33" s="64">
        <v>54</v>
      </c>
      <c r="HR33" s="64">
        <v>60</v>
      </c>
      <c r="HS33" s="64">
        <v>89</v>
      </c>
      <c r="HT33" s="64">
        <v>78</v>
      </c>
      <c r="HU33" s="64">
        <v>62</v>
      </c>
      <c r="HV33" s="64">
        <v>15.290196285910799</v>
      </c>
      <c r="HW33" s="64">
        <v>80.031400255127068</v>
      </c>
      <c r="HX33" s="64">
        <v>116.81238615664846</v>
      </c>
      <c r="HY33" s="70">
        <v>104</v>
      </c>
      <c r="HZ33" s="117">
        <v>67.673000000000002</v>
      </c>
      <c r="IA33" s="117">
        <v>85.830429732868765</v>
      </c>
      <c r="IB33" s="79">
        <v>83</v>
      </c>
      <c r="IC33" s="109">
        <v>101.37381667051488</v>
      </c>
      <c r="ID33" s="62">
        <f>+'[1]2014'!P31</f>
        <v>92.043662825955124</v>
      </c>
      <c r="IE33" s="62">
        <f>+'[1]2015'!P31</f>
        <v>86.311776936610329</v>
      </c>
      <c r="IF33" s="62">
        <v>84.653138272770178</v>
      </c>
      <c r="IG33" s="64">
        <v>39</v>
      </c>
      <c r="IH33" s="64">
        <v>41</v>
      </c>
      <c r="II33" s="64">
        <v>5</v>
      </c>
      <c r="IJ33" s="64">
        <v>106</v>
      </c>
      <c r="IK33" s="64">
        <v>111</v>
      </c>
      <c r="IL33" s="64">
        <v>76</v>
      </c>
      <c r="IM33" s="64">
        <v>32.986660637576307</v>
      </c>
      <c r="IN33" s="64">
        <v>94.793814432989691</v>
      </c>
      <c r="IO33" s="64">
        <v>93.424839495240207</v>
      </c>
      <c r="IP33" s="70">
        <v>99</v>
      </c>
      <c r="IQ33" s="117">
        <v>69.814999999999998</v>
      </c>
      <c r="IR33" s="117">
        <v>91</v>
      </c>
      <c r="IS33" s="79">
        <v>72</v>
      </c>
      <c r="IT33" s="109">
        <v>87.376833807751268</v>
      </c>
      <c r="IU33" s="72">
        <f>+'[1]2014'!Q31</f>
        <v>86.585013019577588</v>
      </c>
      <c r="IV33" s="72">
        <f>+'[1]2015'!Q31</f>
        <v>71.690166636147225</v>
      </c>
      <c r="IW33" s="72">
        <v>54.372217275155833</v>
      </c>
    </row>
    <row r="34" spans="1:257" ht="15">
      <c r="A34" s="30" t="s">
        <v>75</v>
      </c>
      <c r="B34" s="31" t="s">
        <v>21</v>
      </c>
      <c r="C34" s="32">
        <f t="shared" ref="C34:I41" si="45">+T34+AK34+BB34+BS34+CJ34+DA34+DR34+EI34+EZ34+FQ34+GH34+GY34+HP34+IG34</f>
        <v>75344</v>
      </c>
      <c r="D34" s="32">
        <f t="shared" si="45"/>
        <v>202960</v>
      </c>
      <c r="E34" s="32">
        <f t="shared" si="45"/>
        <v>37855</v>
      </c>
      <c r="F34" s="32">
        <f t="shared" si="45"/>
        <v>12457</v>
      </c>
      <c r="G34" s="32">
        <f t="shared" si="45"/>
        <v>5487</v>
      </c>
      <c r="H34" s="32">
        <f t="shared" si="45"/>
        <v>31358</v>
      </c>
      <c r="I34" s="32">
        <f t="shared" si="45"/>
        <v>131679</v>
      </c>
      <c r="J34" s="32">
        <v>6458</v>
      </c>
      <c r="K34" s="32">
        <v>14589</v>
      </c>
      <c r="L34" s="119">
        <f>AB34+AR34+BI34+BY34+CO34+DE34+DU34+FA34+FQ34+GA34+GQ34+HG34+HW34</f>
        <v>72271</v>
      </c>
      <c r="M34" s="89">
        <f>AC34+AS34+BI34+BY34+CO34+DE34+DU34+EK34+FA34+FQ34+GA34+GQ34+HG34+HW34</f>
        <v>71366</v>
      </c>
      <c r="N34" s="38">
        <v>5297</v>
      </c>
      <c r="O34" s="38">
        <v>12215</v>
      </c>
      <c r="P34" s="34">
        <v>9235</v>
      </c>
      <c r="Q34" s="34">
        <f>+'[1]2014'!R32</f>
        <v>7327</v>
      </c>
      <c r="R34" s="34">
        <v>14416</v>
      </c>
      <c r="S34" s="35">
        <v>117989</v>
      </c>
      <c r="T34" s="36">
        <v>544</v>
      </c>
      <c r="U34" s="36">
        <v>15401</v>
      </c>
      <c r="V34" s="36">
        <v>306</v>
      </c>
      <c r="W34" s="36">
        <v>224</v>
      </c>
      <c r="X34" s="36">
        <v>292</v>
      </c>
      <c r="Y34" s="36">
        <v>840</v>
      </c>
      <c r="Z34" s="36">
        <v>9330</v>
      </c>
      <c r="AA34" s="36">
        <v>406</v>
      </c>
      <c r="AB34" s="36">
        <v>731</v>
      </c>
      <c r="AC34" s="36">
        <v>7</v>
      </c>
      <c r="AD34" s="40">
        <v>2449</v>
      </c>
      <c r="AE34" s="38">
        <v>26998</v>
      </c>
      <c r="AF34" s="38">
        <v>137</v>
      </c>
      <c r="AG34" s="38">
        <v>44</v>
      </c>
      <c r="AH34" s="38">
        <f>+'[1]2014'!D32</f>
        <v>174</v>
      </c>
      <c r="AI34" s="38">
        <v>301</v>
      </c>
      <c r="AJ34" s="39">
        <v>16622</v>
      </c>
      <c r="AK34" s="36">
        <v>688</v>
      </c>
      <c r="AL34" s="36">
        <v>21289</v>
      </c>
      <c r="AM34" s="36">
        <v>486</v>
      </c>
      <c r="AN34" s="36">
        <v>178</v>
      </c>
      <c r="AO34" s="36">
        <v>316</v>
      </c>
      <c r="AP34" s="36">
        <v>3542</v>
      </c>
      <c r="AQ34" s="36">
        <v>7286</v>
      </c>
      <c r="AR34" s="36">
        <v>1253</v>
      </c>
      <c r="AS34" s="36">
        <v>95</v>
      </c>
      <c r="AT34" s="36">
        <v>293</v>
      </c>
      <c r="AU34" s="40">
        <v>614</v>
      </c>
      <c r="AV34" s="40">
        <v>216</v>
      </c>
      <c r="AW34" s="37">
        <v>219</v>
      </c>
      <c r="AX34" s="40">
        <v>225</v>
      </c>
      <c r="AY34" s="40">
        <f>+'[1]2014'!E32</f>
        <v>245</v>
      </c>
      <c r="AZ34" s="40">
        <f>+'[1]2015'!E32</f>
        <v>253</v>
      </c>
      <c r="BA34" s="41">
        <v>7561</v>
      </c>
      <c r="BB34" s="36">
        <v>1329</v>
      </c>
      <c r="BC34" s="36">
        <v>32935</v>
      </c>
      <c r="BD34" s="36">
        <v>333</v>
      </c>
      <c r="BE34" s="36">
        <v>215</v>
      </c>
      <c r="BF34" s="36">
        <v>339</v>
      </c>
      <c r="BG34" s="36">
        <v>654</v>
      </c>
      <c r="BH34" s="36">
        <v>8596</v>
      </c>
      <c r="BI34" s="36">
        <v>134</v>
      </c>
      <c r="BJ34" s="36">
        <v>4819</v>
      </c>
      <c r="BK34" s="32" t="s">
        <v>76</v>
      </c>
      <c r="BL34" s="117">
        <v>1301</v>
      </c>
      <c r="BM34" s="42">
        <v>339</v>
      </c>
      <c r="BN34" s="44">
        <v>232</v>
      </c>
      <c r="BO34" s="45">
        <v>221</v>
      </c>
      <c r="BP34" s="45">
        <f>+'[1]2014'!F32</f>
        <v>323</v>
      </c>
      <c r="BQ34" s="45">
        <f>+'[1]2015'!F32</f>
        <v>208</v>
      </c>
      <c r="BR34" s="45">
        <v>5477</v>
      </c>
      <c r="BS34" s="46">
        <v>1720</v>
      </c>
      <c r="BT34" s="46">
        <v>33940</v>
      </c>
      <c r="BU34" s="46">
        <v>129</v>
      </c>
      <c r="BV34" s="46">
        <v>26</v>
      </c>
      <c r="BW34" s="46">
        <v>131</v>
      </c>
      <c r="BX34" s="46">
        <v>1357</v>
      </c>
      <c r="BY34" s="46">
        <v>3041</v>
      </c>
      <c r="BZ34" s="46">
        <v>253</v>
      </c>
      <c r="CA34" s="46">
        <v>1284</v>
      </c>
      <c r="CB34" s="70">
        <v>125</v>
      </c>
      <c r="CC34" s="117">
        <v>609</v>
      </c>
      <c r="CD34" s="43">
        <v>505</v>
      </c>
      <c r="CE34" s="44">
        <v>1028</v>
      </c>
      <c r="CF34" s="45">
        <v>551</v>
      </c>
      <c r="CG34" s="45">
        <f>+'[1]2014'!G32</f>
        <v>219</v>
      </c>
      <c r="CH34" s="45">
        <f>+'[1]2015'!G32</f>
        <v>496</v>
      </c>
      <c r="CI34" s="45">
        <v>19534</v>
      </c>
      <c r="CJ34" s="46">
        <v>1747</v>
      </c>
      <c r="CK34" s="46">
        <v>11772</v>
      </c>
      <c r="CL34" s="46">
        <v>408</v>
      </c>
      <c r="CM34" s="46">
        <v>297</v>
      </c>
      <c r="CN34" s="46">
        <v>43</v>
      </c>
      <c r="CO34" s="46">
        <v>74</v>
      </c>
      <c r="CP34" s="46">
        <v>2244</v>
      </c>
      <c r="CQ34" s="46">
        <v>117</v>
      </c>
      <c r="CR34" s="46">
        <v>4432</v>
      </c>
      <c r="CS34" s="70">
        <v>263</v>
      </c>
      <c r="CT34" s="117">
        <v>100</v>
      </c>
      <c r="CU34" s="43">
        <v>325</v>
      </c>
      <c r="CV34" s="44">
        <v>152</v>
      </c>
      <c r="CW34" s="45">
        <v>86</v>
      </c>
      <c r="CX34" s="45">
        <f>+'[1]2014'!H32</f>
        <v>599</v>
      </c>
      <c r="CY34" s="45">
        <f>+'[1]2015'!H32</f>
        <v>47</v>
      </c>
      <c r="CZ34" s="45">
        <v>3111</v>
      </c>
      <c r="DA34" s="46">
        <v>7756</v>
      </c>
      <c r="DB34" s="46">
        <v>6307</v>
      </c>
      <c r="DC34" s="46">
        <v>1181</v>
      </c>
      <c r="DD34" s="46">
        <v>6315</v>
      </c>
      <c r="DE34" s="46">
        <v>718</v>
      </c>
      <c r="DF34" s="46">
        <v>4243</v>
      </c>
      <c r="DG34" s="46">
        <v>11199</v>
      </c>
      <c r="DH34" s="46">
        <v>642</v>
      </c>
      <c r="DI34" s="46">
        <v>558</v>
      </c>
      <c r="DJ34" s="70">
        <v>267</v>
      </c>
      <c r="DK34" s="117">
        <v>6206</v>
      </c>
      <c r="DL34" s="43">
        <v>493</v>
      </c>
      <c r="DM34" s="44">
        <v>1039</v>
      </c>
      <c r="DN34" s="45">
        <v>1431</v>
      </c>
      <c r="DO34" s="45">
        <f>+'[1]2014'!I32</f>
        <v>748</v>
      </c>
      <c r="DP34" s="45">
        <f>+'[1]2015'!I32</f>
        <v>4277</v>
      </c>
      <c r="DQ34" s="45">
        <v>797</v>
      </c>
      <c r="DR34" s="46">
        <v>1648</v>
      </c>
      <c r="DS34" s="46">
        <v>20180</v>
      </c>
      <c r="DT34" s="46">
        <v>1984</v>
      </c>
      <c r="DU34" s="46">
        <v>480</v>
      </c>
      <c r="DV34" s="46">
        <v>644</v>
      </c>
      <c r="DW34" s="46">
        <v>7002</v>
      </c>
      <c r="DX34" s="46">
        <v>11254</v>
      </c>
      <c r="DY34" s="46">
        <v>399</v>
      </c>
      <c r="DZ34" s="46">
        <v>173</v>
      </c>
      <c r="EA34" s="70">
        <v>194</v>
      </c>
      <c r="EB34" s="117">
        <v>229</v>
      </c>
      <c r="EC34" s="43">
        <v>501</v>
      </c>
      <c r="ED34" s="44">
        <v>1802</v>
      </c>
      <c r="EE34" s="45">
        <v>265</v>
      </c>
      <c r="EF34" s="45">
        <f>+'[1]2014'!J32</f>
        <v>173</v>
      </c>
      <c r="EG34" s="45">
        <f>+'[1]2015'!J32</f>
        <v>222</v>
      </c>
      <c r="EH34" s="45">
        <v>13833</v>
      </c>
      <c r="EI34" s="46">
        <v>1665</v>
      </c>
      <c r="EJ34" s="46">
        <v>1045</v>
      </c>
      <c r="EK34" s="46">
        <v>977</v>
      </c>
      <c r="EL34" s="46">
        <v>308</v>
      </c>
      <c r="EM34" s="46">
        <v>162</v>
      </c>
      <c r="EN34" s="46">
        <v>2968</v>
      </c>
      <c r="EO34" s="46">
        <v>19293</v>
      </c>
      <c r="EP34" s="46">
        <v>320</v>
      </c>
      <c r="EQ34" s="46">
        <v>0</v>
      </c>
      <c r="ER34" s="70">
        <v>0</v>
      </c>
      <c r="ES34" s="117">
        <v>2454</v>
      </c>
      <c r="ET34" s="43">
        <v>43</v>
      </c>
      <c r="EU34" s="44">
        <v>47</v>
      </c>
      <c r="EV34" s="45">
        <v>12</v>
      </c>
      <c r="EW34" s="45">
        <f>+'[1]2014'!K32</f>
        <v>14</v>
      </c>
      <c r="EX34" s="45">
        <f>+'[1]2015'!K32</f>
        <v>40</v>
      </c>
      <c r="EY34" s="45">
        <v>3091</v>
      </c>
      <c r="EZ34" s="46">
        <v>7355</v>
      </c>
      <c r="FA34" s="46">
        <v>13068</v>
      </c>
      <c r="FB34" s="46">
        <v>9010</v>
      </c>
      <c r="FC34" s="46">
        <v>347</v>
      </c>
      <c r="FD34" s="46">
        <v>88</v>
      </c>
      <c r="FE34" s="46">
        <v>1024</v>
      </c>
      <c r="FF34" s="46">
        <v>11428</v>
      </c>
      <c r="FG34" s="46">
        <v>121</v>
      </c>
      <c r="FH34" s="46">
        <v>14</v>
      </c>
      <c r="FI34" s="70">
        <v>8</v>
      </c>
      <c r="FJ34" s="117">
        <v>3695</v>
      </c>
      <c r="FK34" s="43">
        <v>207</v>
      </c>
      <c r="FL34" s="44">
        <v>326</v>
      </c>
      <c r="FM34" s="45">
        <v>577</v>
      </c>
      <c r="FN34" s="45">
        <f>+'[1]2014'!L32</f>
        <v>251</v>
      </c>
      <c r="FO34" s="45">
        <f>+'[1]2015'!L32</f>
        <v>258</v>
      </c>
      <c r="FP34" s="45">
        <v>8699</v>
      </c>
      <c r="FQ34" s="46">
        <v>28531</v>
      </c>
      <c r="FR34" s="46">
        <v>17379</v>
      </c>
      <c r="FS34" s="46">
        <v>1498</v>
      </c>
      <c r="FT34" s="46">
        <v>1987</v>
      </c>
      <c r="FU34" s="46">
        <v>779</v>
      </c>
      <c r="FV34" s="46">
        <v>1635</v>
      </c>
      <c r="FW34" s="46">
        <v>8747</v>
      </c>
      <c r="FX34" s="46">
        <v>1507</v>
      </c>
      <c r="FY34" s="46">
        <v>1419</v>
      </c>
      <c r="FZ34" s="70">
        <v>1336</v>
      </c>
      <c r="GA34" s="117">
        <v>23278</v>
      </c>
      <c r="GB34" s="43">
        <v>734</v>
      </c>
      <c r="GC34" s="44">
        <v>1489</v>
      </c>
      <c r="GD34" s="45">
        <v>2556</v>
      </c>
      <c r="GE34" s="45">
        <f>+'[1]2014'!M32</f>
        <v>2803</v>
      </c>
      <c r="GF34" s="45">
        <f>+'[1]2015'!M32</f>
        <v>3271</v>
      </c>
      <c r="GG34" s="45">
        <v>8915</v>
      </c>
      <c r="GH34" s="46">
        <v>15781</v>
      </c>
      <c r="GI34" s="46">
        <v>14044</v>
      </c>
      <c r="GJ34" s="46">
        <v>3326</v>
      </c>
      <c r="GK34" s="46">
        <v>919</v>
      </c>
      <c r="GL34" s="46">
        <v>636</v>
      </c>
      <c r="GM34" s="46">
        <v>1513</v>
      </c>
      <c r="GN34" s="46">
        <v>14424</v>
      </c>
      <c r="GO34" s="46">
        <v>794</v>
      </c>
      <c r="GP34" s="46">
        <v>643</v>
      </c>
      <c r="GQ34" s="70">
        <v>563</v>
      </c>
      <c r="GR34" s="117">
        <v>8851</v>
      </c>
      <c r="GS34" s="43">
        <v>564</v>
      </c>
      <c r="GT34" s="44">
        <v>1009</v>
      </c>
      <c r="GU34" s="45">
        <v>1757</v>
      </c>
      <c r="GV34" s="45">
        <f>+'[1]2014'!N32</f>
        <v>1099</v>
      </c>
      <c r="GW34" s="45">
        <f>+'[1]2015'!N32</f>
        <v>3279</v>
      </c>
      <c r="GX34" s="45">
        <v>13646</v>
      </c>
      <c r="GY34" s="46">
        <v>4240</v>
      </c>
      <c r="GZ34" s="46">
        <v>6910</v>
      </c>
      <c r="HA34" s="46">
        <v>12364</v>
      </c>
      <c r="HB34" s="46">
        <v>438</v>
      </c>
      <c r="HC34" s="46">
        <v>762</v>
      </c>
      <c r="HD34" s="46">
        <v>1325</v>
      </c>
      <c r="HE34" s="46">
        <v>15142</v>
      </c>
      <c r="HF34" s="46">
        <v>430</v>
      </c>
      <c r="HG34" s="46">
        <v>318</v>
      </c>
      <c r="HH34" s="70">
        <v>304</v>
      </c>
      <c r="HI34" s="117">
        <v>293</v>
      </c>
      <c r="HJ34" s="43">
        <v>904</v>
      </c>
      <c r="HK34" s="44">
        <v>3770</v>
      </c>
      <c r="HL34" s="45">
        <v>1066</v>
      </c>
      <c r="HM34" s="45">
        <f>+'[1]2014'!O32</f>
        <v>366</v>
      </c>
      <c r="HN34" s="45">
        <f>+'[1]2015'!O32</f>
        <v>973</v>
      </c>
      <c r="HO34" s="45">
        <v>8871</v>
      </c>
      <c r="HP34" s="46">
        <v>1259</v>
      </c>
      <c r="HQ34" s="46">
        <v>7549</v>
      </c>
      <c r="HR34" s="46">
        <v>1442</v>
      </c>
      <c r="HS34" s="46">
        <v>601</v>
      </c>
      <c r="HT34" s="46">
        <v>531</v>
      </c>
      <c r="HU34" s="46">
        <v>5115</v>
      </c>
      <c r="HV34" s="46">
        <v>8682</v>
      </c>
      <c r="HW34" s="46">
        <v>82</v>
      </c>
      <c r="HX34" s="46">
        <v>35</v>
      </c>
      <c r="HY34" s="70">
        <v>39</v>
      </c>
      <c r="HZ34" s="117">
        <v>728</v>
      </c>
      <c r="IA34" s="43">
        <v>166</v>
      </c>
      <c r="IB34" s="44">
        <v>630</v>
      </c>
      <c r="IC34" s="45">
        <v>308</v>
      </c>
      <c r="ID34" s="45">
        <f>+'[1]2014'!P32</f>
        <v>219</v>
      </c>
      <c r="IE34" s="45">
        <f>+'[1]2015'!P32</f>
        <v>495</v>
      </c>
      <c r="IF34" s="45">
        <v>4805</v>
      </c>
      <c r="IG34" s="46">
        <v>1081</v>
      </c>
      <c r="IH34" s="46">
        <v>1141</v>
      </c>
      <c r="II34" s="46">
        <v>4411</v>
      </c>
      <c r="IJ34" s="46">
        <v>122</v>
      </c>
      <c r="IK34" s="46">
        <v>46</v>
      </c>
      <c r="IL34" s="46">
        <v>66</v>
      </c>
      <c r="IM34" s="46">
        <v>1013</v>
      </c>
      <c r="IN34" s="46">
        <v>0</v>
      </c>
      <c r="IO34" s="46">
        <v>68</v>
      </c>
      <c r="IP34" s="70">
        <v>78</v>
      </c>
      <c r="IQ34" s="117">
        <v>523</v>
      </c>
      <c r="IR34" s="43">
        <v>185</v>
      </c>
      <c r="IS34" s="44">
        <v>335</v>
      </c>
      <c r="IT34" s="45">
        <v>136</v>
      </c>
      <c r="IU34" s="49">
        <f>+'[1]2014'!Q32</f>
        <v>94</v>
      </c>
      <c r="IV34" s="49">
        <f>+'[1]2015'!Q32</f>
        <v>296</v>
      </c>
      <c r="IW34" s="49">
        <v>3027</v>
      </c>
    </row>
    <row r="35" spans="1:257" ht="15">
      <c r="A35" s="30" t="s">
        <v>77</v>
      </c>
      <c r="B35" s="31" t="s">
        <v>78</v>
      </c>
      <c r="C35" s="120">
        <f t="shared" si="45"/>
        <v>35.43</v>
      </c>
      <c r="D35" s="120">
        <f t="shared" si="45"/>
        <v>29.900000000000002</v>
      </c>
      <c r="E35" s="120">
        <f t="shared" si="45"/>
        <v>47.290000000000006</v>
      </c>
      <c r="F35" s="120">
        <f t="shared" si="45"/>
        <v>48.309999999999995</v>
      </c>
      <c r="G35" s="120">
        <f t="shared" si="45"/>
        <v>33.893000000000008</v>
      </c>
      <c r="H35" s="120">
        <f t="shared" si="45"/>
        <v>32.594000000000001</v>
      </c>
      <c r="I35" s="120">
        <f t="shared" si="45"/>
        <v>36.744</v>
      </c>
      <c r="J35" s="32">
        <v>32.450000000000003</v>
      </c>
      <c r="K35" s="32">
        <v>47.448</v>
      </c>
      <c r="L35" s="120">
        <f>AB35+AR35+BI35+BY35+CO35+DE35+DU35+EK35+FA35+FQ35+GA35+GQ35+HG35+HW35</f>
        <v>49.850000000000009</v>
      </c>
      <c r="M35" s="38">
        <f>41.9+48.6</f>
        <v>90.5</v>
      </c>
      <c r="N35" s="38">
        <v>74.3</v>
      </c>
      <c r="O35" s="38">
        <v>83.1</v>
      </c>
      <c r="P35" s="34">
        <v>66.83</v>
      </c>
      <c r="Q35" s="34">
        <f>+'[1]2014'!R33</f>
        <v>78.875</v>
      </c>
      <c r="R35" s="34">
        <v>77.828000000000003</v>
      </c>
      <c r="S35" s="35">
        <v>85.523999999999987</v>
      </c>
      <c r="T35" s="36">
        <f t="shared" ref="T35:Y35" si="46">+T36+T37</f>
        <v>4.0999999999999996</v>
      </c>
      <c r="U35" s="36">
        <f t="shared" si="46"/>
        <v>1.5</v>
      </c>
      <c r="V35" s="36">
        <f t="shared" si="46"/>
        <v>1.9</v>
      </c>
      <c r="W35" s="36">
        <f t="shared" si="46"/>
        <v>0.27999999999999997</v>
      </c>
      <c r="X35" s="36">
        <f t="shared" si="46"/>
        <v>0.35000000000000003</v>
      </c>
      <c r="Y35" s="36">
        <f t="shared" si="46"/>
        <v>1.28</v>
      </c>
      <c r="Z35" s="36">
        <v>0.105</v>
      </c>
      <c r="AA35" s="36">
        <v>0.06</v>
      </c>
      <c r="AB35" s="36">
        <v>0</v>
      </c>
      <c r="AC35" s="36">
        <v>2</v>
      </c>
      <c r="AD35" s="40">
        <f>2+1.5</f>
        <v>3.5</v>
      </c>
      <c r="AE35" s="38">
        <v>87.964290368825701</v>
      </c>
      <c r="AF35" s="38">
        <v>3.2</v>
      </c>
      <c r="AG35" s="38">
        <v>3.1</v>
      </c>
      <c r="AH35" s="38">
        <f>+'[1]2014'!D33</f>
        <v>2.5</v>
      </c>
      <c r="AI35" s="38">
        <v>1.55</v>
      </c>
      <c r="AJ35" s="39">
        <v>2.2000000000000002</v>
      </c>
      <c r="AK35" s="36">
        <f t="shared" ref="AK35:AP35" si="47">+AK36+AK37</f>
        <v>4</v>
      </c>
      <c r="AL35" s="36">
        <f t="shared" si="47"/>
        <v>0.8</v>
      </c>
      <c r="AM35" s="36">
        <f t="shared" si="47"/>
        <v>5</v>
      </c>
      <c r="AN35" s="36">
        <f t="shared" si="47"/>
        <v>7.6</v>
      </c>
      <c r="AO35" s="36">
        <f t="shared" si="47"/>
        <v>4</v>
      </c>
      <c r="AP35" s="36">
        <f t="shared" si="47"/>
        <v>1.33</v>
      </c>
      <c r="AQ35" s="36">
        <v>0.3</v>
      </c>
      <c r="AR35" s="36">
        <v>1.1000000000000001</v>
      </c>
      <c r="AS35" s="87"/>
      <c r="AT35" s="36">
        <v>2.7</v>
      </c>
      <c r="AU35" s="40">
        <f>0.5+0.3</f>
        <v>0.8</v>
      </c>
      <c r="AV35" s="37">
        <f>0.9+1.1</f>
        <v>2</v>
      </c>
      <c r="AW35" s="40">
        <v>4.0999999999999996</v>
      </c>
      <c r="AX35" s="37">
        <v>0.1</v>
      </c>
      <c r="AY35" s="40">
        <f>+'[1]2014'!E33</f>
        <v>0.26100000000000001</v>
      </c>
      <c r="AZ35" s="40">
        <f>+'[1]2015'!E33</f>
        <v>0.18</v>
      </c>
      <c r="BA35" s="41">
        <v>2.5</v>
      </c>
      <c r="BB35" s="36">
        <f t="shared" ref="BB35:BG35" si="48">+BB36+BB37</f>
        <v>5.0999999999999996</v>
      </c>
      <c r="BC35" s="36">
        <f t="shared" si="48"/>
        <v>0.8</v>
      </c>
      <c r="BD35" s="36">
        <f t="shared" si="48"/>
        <v>10.6</v>
      </c>
      <c r="BE35" s="36">
        <f t="shared" si="48"/>
        <v>8.8000000000000007</v>
      </c>
      <c r="BF35" s="36">
        <f t="shared" si="48"/>
        <v>10.32</v>
      </c>
      <c r="BG35" s="36">
        <f t="shared" si="48"/>
        <v>5.7</v>
      </c>
      <c r="BH35" s="36">
        <v>17.8</v>
      </c>
      <c r="BI35" s="36">
        <v>10</v>
      </c>
      <c r="BJ35" s="36">
        <v>8.5</v>
      </c>
      <c r="BK35" s="32" t="s">
        <v>79</v>
      </c>
      <c r="BL35" s="121">
        <f>4.5+7</f>
        <v>11.5</v>
      </c>
      <c r="BM35" s="65">
        <f>6+2.5</f>
        <v>8.5</v>
      </c>
      <c r="BN35" s="60">
        <v>7.2</v>
      </c>
      <c r="BO35" s="61">
        <f t="shared" ref="BO35" si="49">SUM(BO36:BO37)</f>
        <v>5.3000000000000007</v>
      </c>
      <c r="BP35" s="45">
        <f>+'[1]2014'!F33</f>
        <v>11</v>
      </c>
      <c r="BQ35" s="62">
        <f>+'[1]2015'!F33</f>
        <v>8.7799999999999994</v>
      </c>
      <c r="BR35" s="62">
        <v>9.5749999999999993</v>
      </c>
      <c r="BS35" s="122">
        <f t="shared" ref="BS35:BX35" si="50">+BS36+BS37</f>
        <v>5.5</v>
      </c>
      <c r="BT35" s="122">
        <f t="shared" si="50"/>
        <v>6.5</v>
      </c>
      <c r="BU35" s="122">
        <f t="shared" si="50"/>
        <v>3</v>
      </c>
      <c r="BV35" s="122">
        <f t="shared" si="50"/>
        <v>4.2</v>
      </c>
      <c r="BW35" s="122">
        <f t="shared" si="50"/>
        <v>1.3000000000000001E-2</v>
      </c>
      <c r="BX35" s="122">
        <f t="shared" si="50"/>
        <v>4</v>
      </c>
      <c r="BY35" s="122">
        <v>2.5</v>
      </c>
      <c r="BZ35" s="122">
        <v>0.3</v>
      </c>
      <c r="CA35" s="122"/>
      <c r="CB35" s="123">
        <v>2.7</v>
      </c>
      <c r="CC35" s="121">
        <f>3+0.5</f>
        <v>3.5</v>
      </c>
      <c r="CD35" s="59">
        <f>0.5+2.5</f>
        <v>3</v>
      </c>
      <c r="CE35" s="60">
        <v>3.5</v>
      </c>
      <c r="CF35" s="61">
        <f t="shared" ref="CF35" si="51">SUM(CF36:CF37)</f>
        <v>1.2</v>
      </c>
      <c r="CG35" s="45">
        <f>+'[1]2014'!G33</f>
        <v>2.0499999999999998</v>
      </c>
      <c r="CH35" s="45">
        <f>+'[1]2015'!G33</f>
        <v>1.1000000000000001</v>
      </c>
      <c r="CI35" s="45">
        <v>0.51</v>
      </c>
      <c r="CJ35" s="122">
        <f t="shared" ref="CJ35:CO35" si="52">+CJ36+CJ37</f>
        <v>6.1</v>
      </c>
      <c r="CK35" s="122">
        <f t="shared" si="52"/>
        <v>8.5</v>
      </c>
      <c r="CL35" s="122">
        <f t="shared" si="52"/>
        <v>9.4</v>
      </c>
      <c r="CM35" s="122">
        <f t="shared" si="52"/>
        <v>9.8000000000000007</v>
      </c>
      <c r="CN35" s="122">
        <f t="shared" si="52"/>
        <v>2.4</v>
      </c>
      <c r="CO35" s="122">
        <f t="shared" si="52"/>
        <v>5</v>
      </c>
      <c r="CP35" s="122">
        <v>0.5</v>
      </c>
      <c r="CQ35" s="122">
        <v>2</v>
      </c>
      <c r="CR35" s="122"/>
      <c r="CS35" s="123">
        <v>8.6</v>
      </c>
      <c r="CT35" s="121">
        <f>3+1</f>
        <v>4</v>
      </c>
      <c r="CU35" s="97">
        <v>4.5</v>
      </c>
      <c r="CV35" s="60">
        <v>6.2</v>
      </c>
      <c r="CW35" s="61">
        <f t="shared" ref="CW35" si="53">SUM(CW36:CW37)</f>
        <v>7</v>
      </c>
      <c r="CX35" s="45">
        <f>+'[1]2014'!H33</f>
        <v>3.5</v>
      </c>
      <c r="CY35" s="45">
        <f>+'[1]2015'!H33</f>
        <v>2</v>
      </c>
      <c r="CZ35" s="45">
        <v>1.5</v>
      </c>
      <c r="DA35" s="122">
        <f t="shared" ref="DA35:DF35" si="54">+DA36+DA37</f>
        <v>4.2</v>
      </c>
      <c r="DB35" s="122">
        <f t="shared" si="54"/>
        <v>3.8</v>
      </c>
      <c r="DC35" s="122">
        <f t="shared" si="54"/>
        <v>4.5</v>
      </c>
      <c r="DD35" s="122">
        <f t="shared" si="54"/>
        <v>4.7</v>
      </c>
      <c r="DE35" s="122">
        <f t="shared" si="54"/>
        <v>3.9200000000000004</v>
      </c>
      <c r="DF35" s="122">
        <f t="shared" si="54"/>
        <v>2.4</v>
      </c>
      <c r="DG35" s="122">
        <v>3.5</v>
      </c>
      <c r="DH35" s="122">
        <v>3.02</v>
      </c>
      <c r="DI35" s="122">
        <v>2.57</v>
      </c>
      <c r="DJ35" s="123">
        <v>2.4</v>
      </c>
      <c r="DK35" s="121">
        <f>0.8+2.9</f>
        <v>3.7</v>
      </c>
      <c r="DL35" s="97">
        <f>1.9+0.4</f>
        <v>2.2999999999999998</v>
      </c>
      <c r="DM35" s="60">
        <v>2.1</v>
      </c>
      <c r="DN35" s="61">
        <f t="shared" ref="DN35" si="55">SUM(DN36:DN37)</f>
        <v>4</v>
      </c>
      <c r="DO35" s="45">
        <f>+'[1]2014'!I33</f>
        <v>6.33</v>
      </c>
      <c r="DP35" s="62">
        <f>+'[1]2015'!I33</f>
        <v>1.913</v>
      </c>
      <c r="DQ35" s="62">
        <v>1.2</v>
      </c>
      <c r="DR35" s="122">
        <f>+DR36+DR37</f>
        <v>0.89999999999999991</v>
      </c>
      <c r="DS35" s="122">
        <f>+DS36+DS37</f>
        <v>1</v>
      </c>
      <c r="DT35" s="122"/>
      <c r="DU35" s="122">
        <f>+DU36+DU37</f>
        <v>0.03</v>
      </c>
      <c r="DV35" s="122">
        <f>+DV36+DV37</f>
        <v>0.03</v>
      </c>
      <c r="DW35" s="122"/>
      <c r="DX35" s="122"/>
      <c r="DY35" s="122"/>
      <c r="DZ35" s="122"/>
      <c r="EA35" s="123">
        <v>5.9</v>
      </c>
      <c r="EB35" s="121">
        <v>3.5</v>
      </c>
      <c r="EC35" s="97">
        <v>2.9</v>
      </c>
      <c r="ED35" s="60">
        <v>2.1</v>
      </c>
      <c r="EE35" s="61">
        <f t="shared" ref="EE35" si="56">SUM(EE36:EE37)</f>
        <v>2.2999999999999998</v>
      </c>
      <c r="EF35" s="45">
        <f>+'[1]2014'!J33</f>
        <v>2</v>
      </c>
      <c r="EG35" s="45">
        <f>+'[1]2015'!J33</f>
        <v>3.0999999999999996</v>
      </c>
      <c r="EH35" s="45">
        <v>1.9</v>
      </c>
      <c r="EI35" s="122">
        <f>+EI36+EI37</f>
        <v>0.6</v>
      </c>
      <c r="EJ35" s="122"/>
      <c r="EK35" s="122">
        <f>+EK36+EK37</f>
        <v>1.2</v>
      </c>
      <c r="EL35" s="122">
        <f>+EL36+EL37</f>
        <v>0.05</v>
      </c>
      <c r="EM35" s="122">
        <f>+EM36+EM37</f>
        <v>0.48</v>
      </c>
      <c r="EN35" s="122"/>
      <c r="EO35" s="122"/>
      <c r="EP35" s="122"/>
      <c r="EQ35" s="122"/>
      <c r="ER35" s="123">
        <v>0.8</v>
      </c>
      <c r="ES35" s="121">
        <v>0.5</v>
      </c>
      <c r="ET35" s="97">
        <v>0.5</v>
      </c>
      <c r="EU35" s="60">
        <v>1.4</v>
      </c>
      <c r="EV35" s="61">
        <f t="shared" ref="EV35" si="57">SUM(EV36:EV37)</f>
        <v>2.4</v>
      </c>
      <c r="EW35" s="45">
        <f>+'[1]2014'!K33</f>
        <v>0.21000000000000002</v>
      </c>
      <c r="EX35" s="62">
        <f>+'[1]2015'!K33</f>
        <v>1.109</v>
      </c>
      <c r="EY35" s="62">
        <v>0.30000000000000004</v>
      </c>
      <c r="EZ35" s="122"/>
      <c r="FA35" s="122"/>
      <c r="FB35" s="122"/>
      <c r="FC35" s="122">
        <f>+FC36+FC37</f>
        <v>0.03</v>
      </c>
      <c r="FD35" s="122">
        <f>+FD36+FD37</f>
        <v>0.03</v>
      </c>
      <c r="FE35" s="122">
        <f>+FE36+FE37</f>
        <v>0.03</v>
      </c>
      <c r="FF35" s="122">
        <v>0.5</v>
      </c>
      <c r="FG35" s="122">
        <v>0.5</v>
      </c>
      <c r="FH35" s="122">
        <v>0.12</v>
      </c>
      <c r="FI35" s="123">
        <v>0.2</v>
      </c>
      <c r="FJ35" s="121">
        <v>0</v>
      </c>
      <c r="FK35" s="97">
        <f>1.4+0.6</f>
        <v>2</v>
      </c>
      <c r="FL35" s="60">
        <v>1.5</v>
      </c>
      <c r="FM35" s="61">
        <f t="shared" ref="FM35" si="58">SUM(FM36:FM37)</f>
        <v>0.4</v>
      </c>
      <c r="FN35" s="45">
        <f>+'[1]2014'!L33</f>
        <v>0.34200000000000003</v>
      </c>
      <c r="FO35" s="62">
        <f>+'[1]2015'!L33</f>
        <v>0.80400000000000005</v>
      </c>
      <c r="FP35" s="62">
        <v>0.64600000000000002</v>
      </c>
      <c r="FQ35" s="122"/>
      <c r="FR35" s="122"/>
      <c r="FS35" s="122"/>
      <c r="FT35" s="122">
        <f>+FT36+FT37</f>
        <v>0.16</v>
      </c>
      <c r="FU35" s="122"/>
      <c r="FV35" s="122">
        <f>+FV36+FV37</f>
        <v>1.4E-2</v>
      </c>
      <c r="FW35" s="122">
        <v>1.4999999999999999E-2</v>
      </c>
      <c r="FX35" s="122"/>
      <c r="FY35" s="122">
        <v>1.2</v>
      </c>
      <c r="FZ35" s="123">
        <v>4</v>
      </c>
      <c r="GA35" s="121">
        <f>0.8+0.8</f>
        <v>1.6</v>
      </c>
      <c r="GB35" s="97">
        <f>0.3+0.8</f>
        <v>1.1000000000000001</v>
      </c>
      <c r="GC35" s="60">
        <v>1.1000000000000001</v>
      </c>
      <c r="GD35" s="61">
        <f t="shared" ref="GD35" si="59">SUM(GD36:GD37)</f>
        <v>1.1000000000000001</v>
      </c>
      <c r="GE35" s="45">
        <f>+'[1]2014'!M33</f>
        <v>2</v>
      </c>
      <c r="GF35" s="62">
        <f>+'[1]2015'!M33</f>
        <v>0.20200000000000001</v>
      </c>
      <c r="GG35" s="62">
        <v>5</v>
      </c>
      <c r="GH35" s="122"/>
      <c r="GI35" s="122"/>
      <c r="GJ35" s="122">
        <f>+GK36+GK37</f>
        <v>1.4000000000000001</v>
      </c>
      <c r="GK35" s="122">
        <f>+GK36+GK37</f>
        <v>1.4000000000000001</v>
      </c>
      <c r="GL35" s="122">
        <f>+GL36+GL37</f>
        <v>0.52</v>
      </c>
      <c r="GM35" s="122"/>
      <c r="GN35" s="122"/>
      <c r="GO35" s="122">
        <v>7.0000000000000007E-2</v>
      </c>
      <c r="GP35" s="122">
        <v>5.8000000000000003E-2</v>
      </c>
      <c r="GQ35" s="123">
        <v>0.5</v>
      </c>
      <c r="GR35" s="121">
        <v>2</v>
      </c>
      <c r="GS35" s="97">
        <v>1</v>
      </c>
      <c r="GT35" s="60">
        <v>1</v>
      </c>
      <c r="GU35" s="61">
        <f t="shared" ref="GU35" si="60">SUM(GU36:GU37)</f>
        <v>0.13</v>
      </c>
      <c r="GV35" s="45">
        <f>+'[1]2014'!N33</f>
        <v>6.0000000000000001E-3</v>
      </c>
      <c r="GW35" s="45">
        <f>+'[1]2015'!N33</f>
        <v>0</v>
      </c>
      <c r="GX35" s="45">
        <v>0.1</v>
      </c>
      <c r="GY35" s="122">
        <f t="shared" ref="GY35:HD35" si="61">+GY36+GY37</f>
        <v>1.5</v>
      </c>
      <c r="GZ35" s="122">
        <f t="shared" si="61"/>
        <v>1.3</v>
      </c>
      <c r="HA35" s="122">
        <f t="shared" si="61"/>
        <v>0.09</v>
      </c>
      <c r="HB35" s="122">
        <f t="shared" si="61"/>
        <v>4</v>
      </c>
      <c r="HC35" s="122">
        <f t="shared" si="61"/>
        <v>5.35</v>
      </c>
      <c r="HD35" s="122">
        <f t="shared" si="61"/>
        <v>9.81</v>
      </c>
      <c r="HE35" s="122">
        <v>10.5</v>
      </c>
      <c r="HF35" s="122">
        <v>13.4</v>
      </c>
      <c r="HG35" s="122">
        <v>22</v>
      </c>
      <c r="HH35" s="123">
        <v>37.200000000000003</v>
      </c>
      <c r="HI35" s="121">
        <f>8+19.6</f>
        <v>27.6</v>
      </c>
      <c r="HJ35" s="97">
        <f>11.6+9.7</f>
        <v>21.299999999999997</v>
      </c>
      <c r="HK35" s="60">
        <v>28.5</v>
      </c>
      <c r="HL35" s="61">
        <f t="shared" ref="HL35" si="62">SUM(HL36:HL37)</f>
        <v>23.5</v>
      </c>
      <c r="HM35" s="45">
        <f>+'[1]2014'!O33</f>
        <v>18.66</v>
      </c>
      <c r="HN35" s="45">
        <f>+'[1]2015'!O33</f>
        <v>28.49</v>
      </c>
      <c r="HO35" s="45">
        <v>31.492999999999999</v>
      </c>
      <c r="HP35" s="122">
        <f t="shared" ref="HP35:HU35" si="63">+HP36+HP37</f>
        <v>3.4</v>
      </c>
      <c r="HQ35" s="122">
        <f t="shared" si="63"/>
        <v>5.7</v>
      </c>
      <c r="HR35" s="122">
        <f t="shared" si="63"/>
        <v>10.199999999999999</v>
      </c>
      <c r="HS35" s="122">
        <f t="shared" si="63"/>
        <v>6.8000000000000007</v>
      </c>
      <c r="HT35" s="122">
        <f t="shared" si="63"/>
        <v>5.28</v>
      </c>
      <c r="HU35" s="122">
        <f t="shared" si="63"/>
        <v>1.9000000000000001</v>
      </c>
      <c r="HV35" s="122">
        <v>1.004</v>
      </c>
      <c r="HW35" s="122">
        <v>2</v>
      </c>
      <c r="HX35" s="122">
        <v>11.5</v>
      </c>
      <c r="HY35" s="123">
        <v>28.4</v>
      </c>
      <c r="HZ35" s="121">
        <f>13.2+14.9</f>
        <v>28.1</v>
      </c>
      <c r="IA35" s="97">
        <f>12.1+10.6</f>
        <v>22.7</v>
      </c>
      <c r="IB35" s="60">
        <v>21.2</v>
      </c>
      <c r="IC35" s="61">
        <f t="shared" ref="IC35" si="64">SUM(IC36:IC37)</f>
        <v>16.3</v>
      </c>
      <c r="ID35" s="45">
        <f>+'[1]2014'!P33</f>
        <v>30.015999999999998</v>
      </c>
      <c r="IE35" s="45">
        <f>+'[1]2015'!P33</f>
        <v>28.6</v>
      </c>
      <c r="IF35" s="45">
        <v>28.3</v>
      </c>
      <c r="IG35" s="122">
        <f t="shared" ref="IG35:IL35" si="65">+IG36+IG37</f>
        <v>0.03</v>
      </c>
      <c r="IH35" s="122"/>
      <c r="II35" s="122"/>
      <c r="IJ35" s="122">
        <f t="shared" si="65"/>
        <v>0.46</v>
      </c>
      <c r="IK35" s="122">
        <f t="shared" si="65"/>
        <v>1.2</v>
      </c>
      <c r="IL35" s="122">
        <f t="shared" si="65"/>
        <v>1.1299999999999999</v>
      </c>
      <c r="IM35" s="122">
        <v>0.02</v>
      </c>
      <c r="IN35" s="122"/>
      <c r="IO35" s="122">
        <v>1.5</v>
      </c>
      <c r="IP35" s="123">
        <v>3.2</v>
      </c>
      <c r="IQ35" s="121">
        <v>0.2</v>
      </c>
      <c r="IR35" s="97">
        <v>0</v>
      </c>
      <c r="IS35" s="60">
        <v>0</v>
      </c>
      <c r="IT35" s="61">
        <f t="shared" ref="IT35" si="66">SUM(IT36:IT37)</f>
        <v>0</v>
      </c>
      <c r="IU35" s="49">
        <f>+'[1]2014'!Q33</f>
        <v>0</v>
      </c>
      <c r="IV35" s="49">
        <f>+'[1]2015'!Q33</f>
        <v>0</v>
      </c>
      <c r="IW35" s="49">
        <v>0.3</v>
      </c>
    </row>
    <row r="36" spans="1:257" ht="15">
      <c r="A36" s="30" t="s">
        <v>80</v>
      </c>
      <c r="B36" s="31" t="s">
        <v>78</v>
      </c>
      <c r="C36" s="120">
        <f t="shared" si="45"/>
        <v>19.220000000000002</v>
      </c>
      <c r="D36" s="120">
        <f t="shared" si="45"/>
        <v>17</v>
      </c>
      <c r="E36" s="120">
        <f t="shared" si="45"/>
        <v>21.78</v>
      </c>
      <c r="F36" s="120">
        <f t="shared" si="45"/>
        <v>17.474999999999998</v>
      </c>
      <c r="G36" s="120">
        <f t="shared" si="45"/>
        <v>13.57</v>
      </c>
      <c r="H36" s="120">
        <f t="shared" si="45"/>
        <v>14.314</v>
      </c>
      <c r="I36" s="120">
        <f t="shared" si="45"/>
        <v>13.986999999999998</v>
      </c>
      <c r="J36" s="32">
        <v>13.41</v>
      </c>
      <c r="K36" s="32">
        <v>20.635000000000002</v>
      </c>
      <c r="L36" s="120">
        <f>AB36+AR36+BI36+BY36+CO36+DE36+DU36+EK36+FA36+FQ36+GA36+GQ36+HG36+HW36</f>
        <v>23.35</v>
      </c>
      <c r="M36" s="124">
        <f>AC36+AS36+BI36+BY36+CO36+DE36+DU36+EK36+FA36+FQ36+GA36+GQ36+HG36+HW36</f>
        <v>24.049999999999997</v>
      </c>
      <c r="N36" s="38">
        <v>37.6</v>
      </c>
      <c r="O36" s="38">
        <v>47.7</v>
      </c>
      <c r="P36" s="34">
        <v>31.43</v>
      </c>
      <c r="Q36" s="34">
        <f>+'[1]2014'!R34</f>
        <v>34.415999999999997</v>
      </c>
      <c r="R36" s="34">
        <v>32.012999999999998</v>
      </c>
      <c r="S36" s="35">
        <v>33.799999999999997</v>
      </c>
      <c r="T36" s="36">
        <v>2.2000000000000002</v>
      </c>
      <c r="U36" s="36">
        <v>1</v>
      </c>
      <c r="V36" s="36">
        <v>0.9</v>
      </c>
      <c r="W36" s="36">
        <v>0.04</v>
      </c>
      <c r="X36" s="36">
        <v>0.08</v>
      </c>
      <c r="Y36" s="36">
        <v>0.8</v>
      </c>
      <c r="Z36" s="36">
        <v>0.06</v>
      </c>
      <c r="AA36" s="36">
        <v>0.04</v>
      </c>
      <c r="AB36" s="36">
        <v>0</v>
      </c>
      <c r="AC36" s="36">
        <v>1</v>
      </c>
      <c r="AD36" s="40">
        <v>2</v>
      </c>
      <c r="AE36" s="38">
        <v>115</v>
      </c>
      <c r="AF36" s="38">
        <v>1.5</v>
      </c>
      <c r="AG36" s="38">
        <v>0.8</v>
      </c>
      <c r="AH36" s="38">
        <f>+'[1]2014'!D34</f>
        <v>1.7</v>
      </c>
      <c r="AI36" s="38">
        <v>1</v>
      </c>
      <c r="AJ36" s="39">
        <v>0.8</v>
      </c>
      <c r="AK36" s="36">
        <v>3</v>
      </c>
      <c r="AL36" s="36">
        <v>0.5</v>
      </c>
      <c r="AM36" s="36">
        <v>1.5</v>
      </c>
      <c r="AN36" s="36">
        <v>0.1</v>
      </c>
      <c r="AO36" s="36">
        <v>2.6</v>
      </c>
      <c r="AP36" s="36">
        <v>0.6</v>
      </c>
      <c r="AQ36" s="36">
        <v>0.2</v>
      </c>
      <c r="AR36" s="36">
        <v>0.3</v>
      </c>
      <c r="AS36" s="87"/>
      <c r="AT36" s="36">
        <v>2.1</v>
      </c>
      <c r="AU36" s="40">
        <v>0.5</v>
      </c>
      <c r="AV36" s="37">
        <v>0.9</v>
      </c>
      <c r="AW36" s="37">
        <v>4</v>
      </c>
      <c r="AX36" s="37">
        <v>0.1</v>
      </c>
      <c r="AY36" s="40">
        <f>+'[1]2014'!E34</f>
        <v>0.09</v>
      </c>
      <c r="AZ36" s="40">
        <f>+'[1]2015'!E34</f>
        <v>3.4000000000000002E-2</v>
      </c>
      <c r="BA36" s="41">
        <v>0.5</v>
      </c>
      <c r="BB36" s="36">
        <v>2.8</v>
      </c>
      <c r="BC36" s="36">
        <v>0.8</v>
      </c>
      <c r="BD36" s="36">
        <v>5</v>
      </c>
      <c r="BE36" s="36">
        <v>4.8</v>
      </c>
      <c r="BF36" s="36">
        <v>7.65</v>
      </c>
      <c r="BG36" s="36">
        <v>4.2</v>
      </c>
      <c r="BH36" s="36">
        <v>7</v>
      </c>
      <c r="BI36" s="36">
        <v>6</v>
      </c>
      <c r="BJ36" s="36">
        <v>5</v>
      </c>
      <c r="BK36" s="32" t="s">
        <v>81</v>
      </c>
      <c r="BL36" s="121">
        <v>4.5</v>
      </c>
      <c r="BM36" s="65">
        <v>6</v>
      </c>
      <c r="BN36" s="60">
        <v>4.5</v>
      </c>
      <c r="BO36" s="61">
        <v>4.2</v>
      </c>
      <c r="BP36" s="45">
        <f>+'[1]2014'!F34</f>
        <v>5</v>
      </c>
      <c r="BQ36" s="45">
        <f>+'[1]2015'!F34</f>
        <v>5.6</v>
      </c>
      <c r="BR36" s="45">
        <v>5</v>
      </c>
      <c r="BS36" s="122">
        <v>3.5</v>
      </c>
      <c r="BT36" s="122">
        <v>4.2</v>
      </c>
      <c r="BU36" s="122">
        <v>2</v>
      </c>
      <c r="BV36" s="122">
        <v>3</v>
      </c>
      <c r="BW36" s="122">
        <v>0.01</v>
      </c>
      <c r="BX36" s="122">
        <v>3</v>
      </c>
      <c r="BY36" s="122">
        <v>0.5</v>
      </c>
      <c r="BZ36" s="122">
        <v>0.2</v>
      </c>
      <c r="CA36" s="122"/>
      <c r="CB36" s="123">
        <v>2.2000000000000002</v>
      </c>
      <c r="CC36" s="121">
        <v>3</v>
      </c>
      <c r="CD36" s="59">
        <v>2.5</v>
      </c>
      <c r="CE36" s="60">
        <v>2.5</v>
      </c>
      <c r="CF36" s="61">
        <v>1</v>
      </c>
      <c r="CG36" s="45">
        <f>+'[1]2014'!G34</f>
        <v>1</v>
      </c>
      <c r="CH36" s="45">
        <f>+'[1]2015'!G34</f>
        <v>0.6</v>
      </c>
      <c r="CI36" s="45">
        <v>0.5</v>
      </c>
      <c r="CJ36" s="122">
        <v>4.0999999999999996</v>
      </c>
      <c r="CK36" s="122">
        <v>5</v>
      </c>
      <c r="CL36" s="122">
        <v>5.5</v>
      </c>
      <c r="CM36" s="122">
        <v>5.7</v>
      </c>
      <c r="CN36" s="122">
        <v>1</v>
      </c>
      <c r="CO36" s="122">
        <v>3.6</v>
      </c>
      <c r="CP36" s="122">
        <v>0.5</v>
      </c>
      <c r="CQ36" s="122">
        <v>1.6</v>
      </c>
      <c r="CR36" s="122"/>
      <c r="CS36" s="123">
        <v>5.6</v>
      </c>
      <c r="CT36" s="121">
        <v>3</v>
      </c>
      <c r="CU36" s="97">
        <v>3</v>
      </c>
      <c r="CV36" s="60">
        <v>4</v>
      </c>
      <c r="CW36" s="61">
        <v>4</v>
      </c>
      <c r="CX36" s="45">
        <f>+'[1]2014'!H34</f>
        <v>2.9</v>
      </c>
      <c r="CY36" s="45">
        <f>+'[1]2015'!H34</f>
        <v>1.6</v>
      </c>
      <c r="CZ36" s="45">
        <v>0.5</v>
      </c>
      <c r="DA36" s="122"/>
      <c r="DB36" s="122">
        <v>0.5</v>
      </c>
      <c r="DC36" s="122">
        <v>0.3</v>
      </c>
      <c r="DD36" s="122">
        <v>0.2</v>
      </c>
      <c r="DE36" s="122">
        <v>0.22</v>
      </c>
      <c r="DF36" s="122">
        <v>0.3</v>
      </c>
      <c r="DG36" s="122">
        <v>0.2</v>
      </c>
      <c r="DH36" s="122">
        <v>0.02</v>
      </c>
      <c r="DI36" s="122">
        <v>0.5</v>
      </c>
      <c r="DJ36" s="123">
        <v>0.7</v>
      </c>
      <c r="DK36" s="121">
        <v>0.8</v>
      </c>
      <c r="DL36" s="97">
        <v>0.4</v>
      </c>
      <c r="DM36" s="60">
        <v>0.8</v>
      </c>
      <c r="DN36" s="61">
        <v>0.3</v>
      </c>
      <c r="DO36" s="45">
        <f>+'[1]2014'!I34</f>
        <v>2.5</v>
      </c>
      <c r="DP36" s="62">
        <f>+'[1]2015'!I34</f>
        <v>0.223</v>
      </c>
      <c r="DQ36" s="62">
        <v>0.2</v>
      </c>
      <c r="DR36" s="122">
        <v>0.7</v>
      </c>
      <c r="DS36" s="122">
        <v>0.3</v>
      </c>
      <c r="DT36" s="122"/>
      <c r="DU36" s="122">
        <v>0.03</v>
      </c>
      <c r="DV36" s="122">
        <v>0.03</v>
      </c>
      <c r="DW36" s="122"/>
      <c r="DX36" s="122"/>
      <c r="DY36" s="122"/>
      <c r="DZ36" s="122"/>
      <c r="EA36" s="123">
        <v>4.4000000000000004</v>
      </c>
      <c r="EB36" s="121">
        <v>3.5</v>
      </c>
      <c r="EC36" s="97">
        <v>1</v>
      </c>
      <c r="ED36" s="60">
        <v>1</v>
      </c>
      <c r="EE36" s="61">
        <v>0.8</v>
      </c>
      <c r="EF36" s="45">
        <f>+'[1]2014'!J34</f>
        <v>1</v>
      </c>
      <c r="EG36" s="45">
        <f>+'[1]2015'!J34</f>
        <v>1.4</v>
      </c>
      <c r="EH36" s="45">
        <v>0.5</v>
      </c>
      <c r="EI36" s="122">
        <v>0.3</v>
      </c>
      <c r="EJ36" s="122"/>
      <c r="EK36" s="122">
        <v>1.2</v>
      </c>
      <c r="EL36" s="122">
        <v>2.5000000000000001E-2</v>
      </c>
      <c r="EM36" s="122">
        <v>0.17</v>
      </c>
      <c r="EN36" s="122"/>
      <c r="EO36" s="122"/>
      <c r="EP36" s="122"/>
      <c r="EQ36" s="122"/>
      <c r="ER36" s="123">
        <v>0.7</v>
      </c>
      <c r="ES36" s="121">
        <v>0.4</v>
      </c>
      <c r="ET36" s="97">
        <v>0.1</v>
      </c>
      <c r="EU36" s="60">
        <v>1</v>
      </c>
      <c r="EV36" s="61">
        <v>1.5</v>
      </c>
      <c r="EW36" s="45">
        <f>+'[1]2014'!K34</f>
        <v>0.1</v>
      </c>
      <c r="EX36" s="62">
        <f>+'[1]2015'!K34</f>
        <v>0.01</v>
      </c>
      <c r="EY36" s="62">
        <v>0.2</v>
      </c>
      <c r="EZ36" s="122"/>
      <c r="FA36" s="122"/>
      <c r="FB36" s="122"/>
      <c r="FC36" s="122">
        <v>0.02</v>
      </c>
      <c r="FD36" s="122">
        <v>0.02</v>
      </c>
      <c r="FE36" s="122">
        <v>0.02</v>
      </c>
      <c r="FF36" s="122">
        <v>0.4</v>
      </c>
      <c r="FG36" s="122">
        <v>0.5</v>
      </c>
      <c r="FH36" s="122">
        <v>0.1</v>
      </c>
      <c r="FI36" s="123">
        <v>0.1</v>
      </c>
      <c r="FJ36" s="121">
        <v>0</v>
      </c>
      <c r="FK36" s="97">
        <v>0.6</v>
      </c>
      <c r="FL36" s="60">
        <v>1</v>
      </c>
      <c r="FM36" s="61">
        <v>0.3</v>
      </c>
      <c r="FN36" s="45">
        <f>+'[1]2014'!L34</f>
        <v>0.2</v>
      </c>
      <c r="FO36" s="62">
        <f>+'[1]2015'!L34</f>
        <v>4.5999999999999999E-2</v>
      </c>
      <c r="FP36" s="62">
        <v>0.2</v>
      </c>
      <c r="FQ36" s="122"/>
      <c r="FR36" s="122"/>
      <c r="FS36" s="122"/>
      <c r="FT36" s="122">
        <v>0.1</v>
      </c>
      <c r="FU36" s="122"/>
      <c r="FV36" s="122">
        <v>1.4E-2</v>
      </c>
      <c r="FW36" s="122">
        <v>7.0000000000000001E-3</v>
      </c>
      <c r="FX36" s="122"/>
      <c r="FY36" s="122">
        <v>0.8</v>
      </c>
      <c r="FZ36" s="123">
        <v>3.4</v>
      </c>
      <c r="GA36" s="121">
        <v>0.8</v>
      </c>
      <c r="GB36" s="97">
        <v>0.8</v>
      </c>
      <c r="GC36" s="60">
        <v>0.8</v>
      </c>
      <c r="GD36" s="61">
        <v>0.6</v>
      </c>
      <c r="GE36" s="45">
        <f>+'[1]2014'!M34</f>
        <v>0.5</v>
      </c>
      <c r="GF36" s="45">
        <f>+'[1]2015'!M34</f>
        <v>0.2</v>
      </c>
      <c r="GG36" s="45">
        <v>5</v>
      </c>
      <c r="GH36" s="122"/>
      <c r="GI36" s="122"/>
      <c r="GJ36" s="122"/>
      <c r="GK36" s="122">
        <v>0.3</v>
      </c>
      <c r="GL36" s="122">
        <v>0.11</v>
      </c>
      <c r="GM36" s="122"/>
      <c r="GN36" s="122"/>
      <c r="GO36" s="122">
        <v>0.05</v>
      </c>
      <c r="GP36" s="122">
        <v>3.5000000000000003E-2</v>
      </c>
      <c r="GQ36" s="123">
        <v>0.2</v>
      </c>
      <c r="GR36" s="121">
        <v>2</v>
      </c>
      <c r="GS36" s="97">
        <v>1</v>
      </c>
      <c r="GT36" s="60">
        <v>1</v>
      </c>
      <c r="GU36" s="61">
        <v>0.03</v>
      </c>
      <c r="GV36" s="45">
        <f>+'[1]2014'!N34</f>
        <v>0</v>
      </c>
      <c r="GW36" s="45">
        <f>+'[1]2015'!N34</f>
        <v>0</v>
      </c>
      <c r="GX36" s="45">
        <v>0.1</v>
      </c>
      <c r="GY36" s="122">
        <v>1.5</v>
      </c>
      <c r="GZ36" s="122">
        <v>0.8</v>
      </c>
      <c r="HA36" s="122">
        <v>0.08</v>
      </c>
      <c r="HB36" s="122">
        <v>0.5</v>
      </c>
      <c r="HC36" s="122">
        <v>1.3</v>
      </c>
      <c r="HD36" s="122">
        <v>1.48</v>
      </c>
      <c r="HE36" s="122">
        <v>5.0999999999999996</v>
      </c>
      <c r="HF36" s="122">
        <v>4.2</v>
      </c>
      <c r="HG36" s="122">
        <v>10</v>
      </c>
      <c r="HH36" s="123">
        <v>24.1</v>
      </c>
      <c r="HI36" s="121">
        <v>8</v>
      </c>
      <c r="HJ36" s="97">
        <v>9.6999999999999993</v>
      </c>
      <c r="HK36" s="60">
        <v>14</v>
      </c>
      <c r="HL36" s="61">
        <v>11</v>
      </c>
      <c r="HM36" s="45">
        <f>+'[1]2014'!O34</f>
        <v>9</v>
      </c>
      <c r="HN36" s="45">
        <f>+'[1]2015'!O34</f>
        <v>13.7</v>
      </c>
      <c r="HO36" s="45">
        <v>11</v>
      </c>
      <c r="HP36" s="122">
        <v>1.1000000000000001</v>
      </c>
      <c r="HQ36" s="122">
        <v>3.9</v>
      </c>
      <c r="HR36" s="122">
        <v>5.3</v>
      </c>
      <c r="HS36" s="122">
        <v>2.6</v>
      </c>
      <c r="HT36" s="122">
        <v>0.38</v>
      </c>
      <c r="HU36" s="122">
        <v>0.3</v>
      </c>
      <c r="HV36" s="122"/>
      <c r="HW36" s="122">
        <v>0.5</v>
      </c>
      <c r="HX36" s="122">
        <v>3.5</v>
      </c>
      <c r="HY36" s="123">
        <v>13.4</v>
      </c>
      <c r="HZ36" s="121">
        <v>13.2</v>
      </c>
      <c r="IA36" s="97">
        <v>10.6</v>
      </c>
      <c r="IB36" s="60">
        <v>11.6</v>
      </c>
      <c r="IC36" s="61">
        <v>6.8</v>
      </c>
      <c r="ID36" s="45">
        <f>+'[1]2014'!P34</f>
        <v>10.426</v>
      </c>
      <c r="IE36" s="45">
        <f>+'[1]2015'!P34</f>
        <v>7.6</v>
      </c>
      <c r="IF36" s="45">
        <v>9</v>
      </c>
      <c r="IG36" s="122">
        <v>0.02</v>
      </c>
      <c r="IH36" s="122"/>
      <c r="II36" s="122"/>
      <c r="IJ36" s="122">
        <v>0.06</v>
      </c>
      <c r="IK36" s="122"/>
      <c r="IL36" s="122"/>
      <c r="IM36" s="122">
        <v>0.02</v>
      </c>
      <c r="IN36" s="122"/>
      <c r="IO36" s="122">
        <v>0.7</v>
      </c>
      <c r="IP36" s="123">
        <v>1</v>
      </c>
      <c r="IQ36" s="121">
        <v>0.2</v>
      </c>
      <c r="IR36" s="97">
        <v>0</v>
      </c>
      <c r="IS36" s="60">
        <v>0</v>
      </c>
      <c r="IT36" s="61">
        <v>0</v>
      </c>
      <c r="IU36" s="49">
        <f>+'[1]2014'!Q34</f>
        <v>0</v>
      </c>
      <c r="IV36" s="49">
        <f>+'[1]2015'!Q34</f>
        <v>0</v>
      </c>
      <c r="IW36" s="49">
        <v>0.3</v>
      </c>
    </row>
    <row r="37" spans="1:257" ht="15">
      <c r="A37" s="30" t="s">
        <v>82</v>
      </c>
      <c r="B37" s="31" t="s">
        <v>78</v>
      </c>
      <c r="C37" s="120">
        <f t="shared" si="45"/>
        <v>16.21</v>
      </c>
      <c r="D37" s="120">
        <f t="shared" si="45"/>
        <v>12.899999999999999</v>
      </c>
      <c r="E37" s="120">
        <f t="shared" si="45"/>
        <v>24.11</v>
      </c>
      <c r="F37" s="120">
        <f t="shared" si="45"/>
        <v>30.834999999999997</v>
      </c>
      <c r="G37" s="120">
        <f t="shared" si="45"/>
        <v>20.323000000000004</v>
      </c>
      <c r="H37" s="120">
        <f t="shared" si="45"/>
        <v>18.279999999999998</v>
      </c>
      <c r="I37" s="120">
        <f t="shared" si="45"/>
        <v>22.757000000000001</v>
      </c>
      <c r="J37" s="32">
        <v>19.04</v>
      </c>
      <c r="K37" s="32">
        <v>26.812999999999999</v>
      </c>
      <c r="L37" s="120">
        <f>AB37+AR37+BI37+BY37+CO37+DE37+DU37+EK37+FA37+FQ37+GA37+GQ37+HG37+HW37</f>
        <v>26.5</v>
      </c>
      <c r="M37" s="124">
        <f>+AC37+AS37+BI37+BY37+CO37+DE37+EK37+FQ37+GQ37+HG37</f>
        <v>24.400000000000002</v>
      </c>
      <c r="N37" s="38">
        <v>36.700000000000003</v>
      </c>
      <c r="O37" s="38">
        <v>35.4</v>
      </c>
      <c r="P37" s="34">
        <v>35.4</v>
      </c>
      <c r="Q37" s="34">
        <f>+'[1]2014'!R35</f>
        <v>44.459000000000003</v>
      </c>
      <c r="R37" s="34">
        <v>45.814999999999998</v>
      </c>
      <c r="S37" s="35">
        <v>51.724000000000004</v>
      </c>
      <c r="T37" s="36">
        <v>1.9</v>
      </c>
      <c r="U37" s="36">
        <v>0.5</v>
      </c>
      <c r="V37" s="36">
        <v>1</v>
      </c>
      <c r="W37" s="36">
        <v>0.24</v>
      </c>
      <c r="X37" s="36">
        <v>0.27</v>
      </c>
      <c r="Y37" s="36">
        <v>0.48</v>
      </c>
      <c r="Z37" s="36">
        <v>4.4999999999999998E-2</v>
      </c>
      <c r="AA37" s="36">
        <v>0.02</v>
      </c>
      <c r="AB37" s="36">
        <v>0</v>
      </c>
      <c r="AC37" s="36">
        <v>1</v>
      </c>
      <c r="AD37" s="40">
        <v>1.5</v>
      </c>
      <c r="AE37" s="38">
        <f>1+1.5</f>
        <v>2.5</v>
      </c>
      <c r="AF37" s="38">
        <v>1.7</v>
      </c>
      <c r="AG37" s="38">
        <v>2.2999999999999998</v>
      </c>
      <c r="AH37" s="38">
        <f>+'[1]2014'!D35</f>
        <v>0.8</v>
      </c>
      <c r="AI37" s="38">
        <v>0.55000000000000004</v>
      </c>
      <c r="AJ37" s="39">
        <v>1.4</v>
      </c>
      <c r="AK37" s="36">
        <v>1</v>
      </c>
      <c r="AL37" s="36">
        <v>0.3</v>
      </c>
      <c r="AM37" s="36">
        <v>3.5</v>
      </c>
      <c r="AN37" s="36">
        <v>7.5</v>
      </c>
      <c r="AO37" s="36">
        <v>1.4</v>
      </c>
      <c r="AP37" s="36">
        <v>0.73</v>
      </c>
      <c r="AQ37" s="36">
        <v>0.1</v>
      </c>
      <c r="AR37" s="36">
        <v>0.8</v>
      </c>
      <c r="AS37" s="87"/>
      <c r="AT37" s="36">
        <v>0.6</v>
      </c>
      <c r="AU37" s="40">
        <v>0.3</v>
      </c>
      <c r="AV37" s="37">
        <v>1.1000000000000001</v>
      </c>
      <c r="AW37" s="37">
        <v>0.1</v>
      </c>
      <c r="AX37" s="37">
        <v>0</v>
      </c>
      <c r="AY37" s="40">
        <f>+'[1]2014'!E35</f>
        <v>0.17100000000000001</v>
      </c>
      <c r="AZ37" s="40">
        <f>+'[1]2015'!E35</f>
        <v>0.14599999999999999</v>
      </c>
      <c r="BA37" s="41">
        <v>2</v>
      </c>
      <c r="BB37" s="36">
        <v>2.2999999999999998</v>
      </c>
      <c r="BC37" s="87"/>
      <c r="BD37" s="36">
        <v>5.6</v>
      </c>
      <c r="BE37" s="36">
        <v>4</v>
      </c>
      <c r="BF37" s="36">
        <v>2.67</v>
      </c>
      <c r="BG37" s="36">
        <v>1.5</v>
      </c>
      <c r="BH37" s="36">
        <v>10.8</v>
      </c>
      <c r="BI37" s="36">
        <v>4</v>
      </c>
      <c r="BJ37" s="36">
        <v>3.5</v>
      </c>
      <c r="BK37" s="32" t="s">
        <v>83</v>
      </c>
      <c r="BL37" s="121">
        <v>7</v>
      </c>
      <c r="BM37" s="65">
        <v>2.5</v>
      </c>
      <c r="BN37" s="60">
        <v>2.7</v>
      </c>
      <c r="BO37" s="61">
        <v>1.1000000000000001</v>
      </c>
      <c r="BP37" s="45">
        <f>+'[1]2014'!F35</f>
        <v>5.9999999999999991</v>
      </c>
      <c r="BQ37" s="62">
        <f>+'[1]2015'!F35</f>
        <v>3.18</v>
      </c>
      <c r="BR37" s="62">
        <v>4.5750000000000002</v>
      </c>
      <c r="BS37" s="122">
        <v>2</v>
      </c>
      <c r="BT37" s="122">
        <v>2.2999999999999998</v>
      </c>
      <c r="BU37" s="122">
        <v>1</v>
      </c>
      <c r="BV37" s="122">
        <v>1.2</v>
      </c>
      <c r="BW37" s="122">
        <v>3.0000000000000001E-3</v>
      </c>
      <c r="BX37" s="122">
        <v>1</v>
      </c>
      <c r="BY37" s="122">
        <v>2</v>
      </c>
      <c r="BZ37" s="122">
        <v>0.1</v>
      </c>
      <c r="CA37" s="122"/>
      <c r="CB37" s="123">
        <v>0.5</v>
      </c>
      <c r="CC37" s="121">
        <v>0.5</v>
      </c>
      <c r="CD37" s="59">
        <v>0.5</v>
      </c>
      <c r="CE37" s="60">
        <v>1</v>
      </c>
      <c r="CF37" s="61">
        <v>0.2</v>
      </c>
      <c r="CG37" s="45">
        <f>+'[1]2014'!G35</f>
        <v>1.05</v>
      </c>
      <c r="CH37" s="45">
        <f>+'[1]2015'!G35</f>
        <v>0.5</v>
      </c>
      <c r="CI37" s="45">
        <v>0.01</v>
      </c>
      <c r="CJ37" s="122">
        <v>2</v>
      </c>
      <c r="CK37" s="122">
        <v>3.5</v>
      </c>
      <c r="CL37" s="122">
        <v>3.9</v>
      </c>
      <c r="CM37" s="122">
        <v>4.0999999999999996</v>
      </c>
      <c r="CN37" s="122">
        <v>1.4</v>
      </c>
      <c r="CO37" s="122">
        <v>1.4</v>
      </c>
      <c r="CP37" s="122"/>
      <c r="CQ37" s="122">
        <v>0.4</v>
      </c>
      <c r="CR37" s="122"/>
      <c r="CS37" s="123">
        <v>3</v>
      </c>
      <c r="CT37" s="121">
        <v>1</v>
      </c>
      <c r="CU37" s="97">
        <v>1.5</v>
      </c>
      <c r="CV37" s="60">
        <v>2.2000000000000002</v>
      </c>
      <c r="CW37" s="61">
        <v>3</v>
      </c>
      <c r="CX37" s="45">
        <f>+'[1]2014'!H35</f>
        <v>0.6</v>
      </c>
      <c r="CY37" s="45">
        <f>+'[1]2015'!H35</f>
        <v>0.4</v>
      </c>
      <c r="CZ37" s="45">
        <v>1</v>
      </c>
      <c r="DA37" s="122">
        <v>4.2</v>
      </c>
      <c r="DB37" s="122">
        <v>3.3</v>
      </c>
      <c r="DC37" s="122">
        <v>4.2</v>
      </c>
      <c r="DD37" s="122">
        <v>4.5</v>
      </c>
      <c r="DE37" s="122">
        <v>3.7</v>
      </c>
      <c r="DF37" s="122">
        <v>2.1</v>
      </c>
      <c r="DG37" s="122">
        <v>3.3</v>
      </c>
      <c r="DH37" s="122">
        <v>3</v>
      </c>
      <c r="DI37" s="122">
        <v>2.0699999999999998</v>
      </c>
      <c r="DJ37" s="123">
        <v>1.7</v>
      </c>
      <c r="DK37" s="121">
        <v>2.9</v>
      </c>
      <c r="DL37" s="97">
        <v>1.9</v>
      </c>
      <c r="DM37" s="60">
        <v>1.3</v>
      </c>
      <c r="DN37" s="61">
        <v>3.7</v>
      </c>
      <c r="DO37" s="45">
        <f>+'[1]2014'!I35</f>
        <v>3.83</v>
      </c>
      <c r="DP37" s="62">
        <f>+'[1]2015'!I35</f>
        <v>1.69</v>
      </c>
      <c r="DQ37" s="62">
        <v>1</v>
      </c>
      <c r="DR37" s="122">
        <v>0.2</v>
      </c>
      <c r="DS37" s="122">
        <v>0.7</v>
      </c>
      <c r="DT37" s="122"/>
      <c r="DU37" s="122"/>
      <c r="DV37" s="122"/>
      <c r="DW37" s="122"/>
      <c r="DX37" s="122"/>
      <c r="DY37" s="122"/>
      <c r="DZ37" s="122"/>
      <c r="EA37" s="123">
        <v>1.5</v>
      </c>
      <c r="EB37" s="125">
        <v>0</v>
      </c>
      <c r="EC37" s="97">
        <v>1.9</v>
      </c>
      <c r="ED37" s="60">
        <v>1.1000000000000001</v>
      </c>
      <c r="EE37" s="61">
        <v>1.5</v>
      </c>
      <c r="EF37" s="45">
        <f>+'[1]2014'!J35</f>
        <v>1</v>
      </c>
      <c r="EG37" s="45">
        <f>+'[1]2015'!J35</f>
        <v>1.7</v>
      </c>
      <c r="EH37" s="45">
        <v>1.4</v>
      </c>
      <c r="EI37" s="122">
        <v>0.3</v>
      </c>
      <c r="EJ37" s="122"/>
      <c r="EK37" s="122"/>
      <c r="EL37" s="122">
        <v>2.5000000000000001E-2</v>
      </c>
      <c r="EM37" s="122">
        <v>0.31</v>
      </c>
      <c r="EN37" s="122"/>
      <c r="EO37" s="122"/>
      <c r="EP37" s="122"/>
      <c r="EQ37" s="122"/>
      <c r="ER37" s="123">
        <v>0.1</v>
      </c>
      <c r="ES37" s="121">
        <v>0.1</v>
      </c>
      <c r="ET37" s="97">
        <v>0.4</v>
      </c>
      <c r="EU37" s="60">
        <v>0.4</v>
      </c>
      <c r="EV37" s="61">
        <v>0.9</v>
      </c>
      <c r="EW37" s="45">
        <f>+'[1]2014'!K35</f>
        <v>0.11</v>
      </c>
      <c r="EX37" s="62">
        <f>+'[1]2015'!K35</f>
        <v>1.099</v>
      </c>
      <c r="EY37" s="62">
        <v>0.1</v>
      </c>
      <c r="EZ37" s="122"/>
      <c r="FA37" s="122"/>
      <c r="FB37" s="122"/>
      <c r="FC37" s="122">
        <v>0.01</v>
      </c>
      <c r="FD37" s="122">
        <v>0.01</v>
      </c>
      <c r="FE37" s="122">
        <v>0.01</v>
      </c>
      <c r="FF37" s="122">
        <v>0.1</v>
      </c>
      <c r="FG37" s="122">
        <v>0</v>
      </c>
      <c r="FH37" s="122">
        <v>0.02</v>
      </c>
      <c r="FI37" s="123">
        <v>0.1</v>
      </c>
      <c r="FJ37" s="121">
        <v>0</v>
      </c>
      <c r="FK37" s="97">
        <v>1.4</v>
      </c>
      <c r="FL37" s="60">
        <v>0.5</v>
      </c>
      <c r="FM37" s="61">
        <v>0.1</v>
      </c>
      <c r="FN37" s="45">
        <f>+'[1]2014'!L35</f>
        <v>0.14200000000000002</v>
      </c>
      <c r="FO37" s="62">
        <f>+'[1]2015'!L35</f>
        <v>0.75800000000000001</v>
      </c>
      <c r="FP37" s="62">
        <v>0.44600000000000001</v>
      </c>
      <c r="FQ37" s="122"/>
      <c r="FR37" s="122"/>
      <c r="FS37" s="122"/>
      <c r="FT37" s="122">
        <v>0.06</v>
      </c>
      <c r="FU37" s="122"/>
      <c r="FV37" s="122"/>
      <c r="FW37" s="122">
        <v>8.0000000000000002E-3</v>
      </c>
      <c r="FX37" s="122"/>
      <c r="FY37" s="122">
        <v>0.4</v>
      </c>
      <c r="FZ37" s="123">
        <v>0.6</v>
      </c>
      <c r="GA37" s="121">
        <v>0.8</v>
      </c>
      <c r="GB37" s="97">
        <v>0.3</v>
      </c>
      <c r="GC37" s="60">
        <v>0.3</v>
      </c>
      <c r="GD37" s="61">
        <v>0.5</v>
      </c>
      <c r="GE37" s="45">
        <f>+'[1]2014'!M35</f>
        <v>1.5</v>
      </c>
      <c r="GF37" s="62">
        <f>+'[1]2015'!M35</f>
        <v>2E-3</v>
      </c>
      <c r="GG37" s="62"/>
      <c r="GH37" s="122"/>
      <c r="GI37" s="122"/>
      <c r="GJ37" s="122"/>
      <c r="GK37" s="122">
        <v>1.1000000000000001</v>
      </c>
      <c r="GL37" s="122">
        <v>0.41</v>
      </c>
      <c r="GM37" s="122"/>
      <c r="GN37" s="122"/>
      <c r="GO37" s="122">
        <v>0.02</v>
      </c>
      <c r="GP37" s="122">
        <v>2.3E-2</v>
      </c>
      <c r="GQ37" s="123">
        <v>0.3</v>
      </c>
      <c r="GR37" s="121">
        <v>0</v>
      </c>
      <c r="GS37" s="97">
        <v>0</v>
      </c>
      <c r="GT37" s="60">
        <v>0</v>
      </c>
      <c r="GU37" s="61">
        <v>0.1</v>
      </c>
      <c r="GV37" s="45">
        <f>+'[1]2014'!N35</f>
        <v>6.0000000000000001E-3</v>
      </c>
      <c r="GW37" s="45">
        <f>+'[1]2015'!N35</f>
        <v>0</v>
      </c>
      <c r="GX37" s="45"/>
      <c r="GY37" s="122"/>
      <c r="GZ37" s="122">
        <v>0.5</v>
      </c>
      <c r="HA37" s="122">
        <v>0.01</v>
      </c>
      <c r="HB37" s="122">
        <v>3.5</v>
      </c>
      <c r="HC37" s="122">
        <v>4.05</v>
      </c>
      <c r="HD37" s="122">
        <v>8.33</v>
      </c>
      <c r="HE37" s="122">
        <v>5.4</v>
      </c>
      <c r="HF37" s="122">
        <v>9.1999999999999993</v>
      </c>
      <c r="HG37" s="122">
        <v>12</v>
      </c>
      <c r="HH37" s="123">
        <v>13.1</v>
      </c>
      <c r="HI37" s="121">
        <v>19.600000000000001</v>
      </c>
      <c r="HJ37" s="97">
        <v>11.6</v>
      </c>
      <c r="HK37" s="60">
        <v>14.5</v>
      </c>
      <c r="HL37" s="61">
        <v>12.5</v>
      </c>
      <c r="HM37" s="45">
        <f>+'[1]2014'!O35</f>
        <v>9.66</v>
      </c>
      <c r="HN37" s="45">
        <f>+'[1]2015'!O35</f>
        <v>14.79</v>
      </c>
      <c r="HO37" s="45">
        <v>20.492999999999999</v>
      </c>
      <c r="HP37" s="122">
        <v>2.2999999999999998</v>
      </c>
      <c r="HQ37" s="122">
        <v>1.8</v>
      </c>
      <c r="HR37" s="122">
        <v>4.9000000000000004</v>
      </c>
      <c r="HS37" s="122">
        <v>4.2</v>
      </c>
      <c r="HT37" s="122">
        <v>4.9000000000000004</v>
      </c>
      <c r="HU37" s="122">
        <v>1.6</v>
      </c>
      <c r="HV37" s="122">
        <v>1.004</v>
      </c>
      <c r="HW37" s="122">
        <v>1.5</v>
      </c>
      <c r="HX37" s="122">
        <v>8</v>
      </c>
      <c r="HY37" s="123">
        <v>15</v>
      </c>
      <c r="HZ37" s="121">
        <v>14.9</v>
      </c>
      <c r="IA37" s="97">
        <v>12.1</v>
      </c>
      <c r="IB37" s="60">
        <v>9.6</v>
      </c>
      <c r="IC37" s="61">
        <v>9.5</v>
      </c>
      <c r="ID37" s="45">
        <f>+'[1]2014'!P35</f>
        <v>19.59</v>
      </c>
      <c r="IE37" s="45">
        <f>+'[1]2015'!P35</f>
        <v>21</v>
      </c>
      <c r="IF37" s="45">
        <v>19.3</v>
      </c>
      <c r="IG37" s="122">
        <v>0.01</v>
      </c>
      <c r="IH37" s="122"/>
      <c r="II37" s="122"/>
      <c r="IJ37" s="122">
        <v>0.4</v>
      </c>
      <c r="IK37" s="122">
        <v>1.2</v>
      </c>
      <c r="IL37" s="122">
        <v>1.1299999999999999</v>
      </c>
      <c r="IM37" s="122"/>
      <c r="IN37" s="122"/>
      <c r="IO37" s="122">
        <v>0.8</v>
      </c>
      <c r="IP37" s="123">
        <v>2.2000000000000002</v>
      </c>
      <c r="IQ37" s="121">
        <v>0</v>
      </c>
      <c r="IR37" s="97">
        <v>0</v>
      </c>
      <c r="IS37" s="60">
        <v>0</v>
      </c>
      <c r="IT37" s="61">
        <v>0</v>
      </c>
      <c r="IU37" s="49">
        <f>+'[1]2014'!Q35</f>
        <v>0</v>
      </c>
      <c r="IV37" s="49">
        <f>+'[1]2015'!Q35</f>
        <v>0</v>
      </c>
      <c r="IW37" s="49">
        <v>0</v>
      </c>
    </row>
    <row r="38" spans="1:257" ht="15">
      <c r="A38" s="30" t="s">
        <v>84</v>
      </c>
      <c r="B38" s="31" t="s">
        <v>85</v>
      </c>
      <c r="C38" s="120">
        <f t="shared" si="45"/>
        <v>117.91999999999999</v>
      </c>
      <c r="D38" s="120">
        <f t="shared" si="45"/>
        <v>187.3</v>
      </c>
      <c r="E38" s="120">
        <f t="shared" si="45"/>
        <v>234.75</v>
      </c>
      <c r="F38" s="120">
        <f t="shared" si="45"/>
        <v>197.2</v>
      </c>
      <c r="G38" s="120">
        <f t="shared" si="45"/>
        <v>193.67000000000002</v>
      </c>
      <c r="H38" s="120">
        <f t="shared" si="45"/>
        <v>101.40900000000002</v>
      </c>
      <c r="I38" s="120">
        <f t="shared" si="45"/>
        <v>210.614</v>
      </c>
      <c r="J38" s="32">
        <v>286.89999999999998</v>
      </c>
      <c r="K38" s="32">
        <v>211.791</v>
      </c>
      <c r="L38" s="32">
        <f>183.7+144.7</f>
        <v>328.4</v>
      </c>
      <c r="M38" s="38">
        <f>161.6+170</f>
        <v>331.6</v>
      </c>
      <c r="N38" s="38">
        <v>375.2</v>
      </c>
      <c r="O38" s="38">
        <v>358.9</v>
      </c>
      <c r="P38" s="34">
        <v>425.8</v>
      </c>
      <c r="Q38" s="34">
        <f>+'[1]2014'!R36</f>
        <v>449.85500000000002</v>
      </c>
      <c r="R38" s="34">
        <v>539.85699999999997</v>
      </c>
      <c r="S38" s="35">
        <v>466.84000000000003</v>
      </c>
      <c r="T38" s="36">
        <f t="shared" ref="T38:Y38" si="67">+T39+T40</f>
        <v>5.6</v>
      </c>
      <c r="U38" s="36">
        <f t="shared" si="67"/>
        <v>3.5</v>
      </c>
      <c r="V38" s="36">
        <f t="shared" si="67"/>
        <v>3.7</v>
      </c>
      <c r="W38" s="36">
        <f t="shared" si="67"/>
        <v>0.66999999999999993</v>
      </c>
      <c r="X38" s="36">
        <f t="shared" si="67"/>
        <v>0.27</v>
      </c>
      <c r="Y38" s="36">
        <f t="shared" si="67"/>
        <v>8.7000000000000011</v>
      </c>
      <c r="Z38" s="36">
        <v>1.31</v>
      </c>
      <c r="AA38" s="36">
        <v>6.9</v>
      </c>
      <c r="AB38" s="36">
        <v>0</v>
      </c>
      <c r="AC38" s="36">
        <f>4.1+0.3</f>
        <v>4.3999999999999995</v>
      </c>
      <c r="AD38" s="40">
        <v>20</v>
      </c>
      <c r="AE38" s="38">
        <v>1</v>
      </c>
      <c r="AF38" s="38">
        <v>13</v>
      </c>
      <c r="AG38" s="38">
        <v>20.3</v>
      </c>
      <c r="AH38" s="38">
        <f>+'[1]2014'!D36</f>
        <v>12.4</v>
      </c>
      <c r="AI38" s="38">
        <v>14.3</v>
      </c>
      <c r="AJ38" s="39">
        <v>13.9</v>
      </c>
      <c r="AK38" s="36">
        <f t="shared" ref="AK38:AP38" si="68">+AK39+AK40</f>
        <v>1.1000000000000001</v>
      </c>
      <c r="AL38" s="36">
        <f t="shared" si="68"/>
        <v>0.4</v>
      </c>
      <c r="AM38" s="36">
        <f t="shared" si="68"/>
        <v>10.6</v>
      </c>
      <c r="AN38" s="36">
        <f t="shared" si="68"/>
        <v>2.2000000000000002</v>
      </c>
      <c r="AO38" s="36">
        <f t="shared" si="68"/>
        <v>4.7</v>
      </c>
      <c r="AP38" s="36">
        <f t="shared" si="68"/>
        <v>2.2000000000000002</v>
      </c>
      <c r="AQ38" s="36">
        <v>0.2</v>
      </c>
      <c r="AR38" s="36">
        <v>6.2</v>
      </c>
      <c r="AS38" s="87"/>
      <c r="AT38" s="36">
        <f>0.3+0.01</f>
        <v>0.31</v>
      </c>
      <c r="AU38" s="40">
        <v>1.7</v>
      </c>
      <c r="AV38" s="37">
        <f>1.1+2.1</f>
        <v>3.2</v>
      </c>
      <c r="AW38" s="37">
        <v>0.4</v>
      </c>
      <c r="AX38" s="37">
        <v>0.8</v>
      </c>
      <c r="AY38" s="40">
        <f>+'[1]2014'!E36</f>
        <v>0.155</v>
      </c>
      <c r="AZ38" s="40">
        <f>+'[1]2015'!E36</f>
        <v>0.182</v>
      </c>
      <c r="BA38" s="41">
        <v>7</v>
      </c>
      <c r="BB38" s="36">
        <f t="shared" ref="BB38:BG38" si="69">+BB39+BB40</f>
        <v>14.3</v>
      </c>
      <c r="BC38" s="36">
        <f t="shared" si="69"/>
        <v>72.5</v>
      </c>
      <c r="BD38" s="36">
        <f t="shared" si="69"/>
        <v>34.4</v>
      </c>
      <c r="BE38" s="36">
        <f t="shared" si="69"/>
        <v>26.799999999999997</v>
      </c>
      <c r="BF38" s="36">
        <f t="shared" si="69"/>
        <v>46.4</v>
      </c>
      <c r="BG38" s="36">
        <f t="shared" si="69"/>
        <v>17.8</v>
      </c>
      <c r="BH38" s="36">
        <v>62.5</v>
      </c>
      <c r="BI38" s="36">
        <v>31.7</v>
      </c>
      <c r="BJ38" s="36">
        <v>53.5</v>
      </c>
      <c r="BK38" s="32" t="s">
        <v>86</v>
      </c>
      <c r="BL38" s="97">
        <v>42.9</v>
      </c>
      <c r="BM38" s="74">
        <f>71.1+11.6</f>
        <v>82.699999999999989</v>
      </c>
      <c r="BN38" s="60">
        <v>80.7</v>
      </c>
      <c r="BO38" s="61">
        <f t="shared" ref="BO38" si="70">SUM(BO39:BO40)</f>
        <v>42.8</v>
      </c>
      <c r="BP38" s="45">
        <f>+'[1]2014'!F36</f>
        <v>70.3</v>
      </c>
      <c r="BQ38" s="62">
        <f>+'[1]2015'!F36</f>
        <v>84.064999999999998</v>
      </c>
      <c r="BR38" s="62">
        <v>76.599999999999994</v>
      </c>
      <c r="BS38" s="122">
        <f>+BS39+BS40</f>
        <v>5.9</v>
      </c>
      <c r="BT38" s="122">
        <f>+BT39+BT40</f>
        <v>6.5</v>
      </c>
      <c r="BU38" s="122">
        <f>+BU39+BU40</f>
        <v>4.0999999999999996</v>
      </c>
      <c r="BV38" s="122">
        <f>+BV39+BV40</f>
        <v>3.3</v>
      </c>
      <c r="BW38" s="122">
        <f>+BW39+BW40</f>
        <v>6</v>
      </c>
      <c r="BX38" s="122"/>
      <c r="BY38" s="122">
        <v>2</v>
      </c>
      <c r="BZ38" s="122">
        <v>3</v>
      </c>
      <c r="CA38" s="122"/>
      <c r="CB38" s="126">
        <f>3.1+1</f>
        <v>4.0999999999999996</v>
      </c>
      <c r="CC38" s="97">
        <v>2.2999999999999998</v>
      </c>
      <c r="CD38" s="59">
        <f>2.1+10.5</f>
        <v>12.6</v>
      </c>
      <c r="CE38" s="60">
        <v>2.7</v>
      </c>
      <c r="CF38" s="61">
        <f t="shared" ref="CF38" si="71">SUM(CF39:CF40)</f>
        <v>4.4000000000000004</v>
      </c>
      <c r="CG38" s="45">
        <f>+'[1]2014'!G36</f>
        <v>0</v>
      </c>
      <c r="CH38" s="45">
        <f>+'[1]2015'!G36</f>
        <v>0.5</v>
      </c>
      <c r="CI38" s="45">
        <v>0.2</v>
      </c>
      <c r="CJ38" s="122">
        <f t="shared" ref="CJ38:CO38" si="72">+CJ39+CJ40</f>
        <v>10.5</v>
      </c>
      <c r="CK38" s="122">
        <f t="shared" si="72"/>
        <v>8.6999999999999993</v>
      </c>
      <c r="CL38" s="122">
        <f t="shared" si="72"/>
        <v>11.3</v>
      </c>
      <c r="CM38" s="122">
        <f t="shared" si="72"/>
        <v>12.1</v>
      </c>
      <c r="CN38" s="122">
        <f t="shared" si="72"/>
        <v>5.2</v>
      </c>
      <c r="CO38" s="122">
        <f t="shared" si="72"/>
        <v>7.7</v>
      </c>
      <c r="CP38" s="122">
        <v>0.5</v>
      </c>
      <c r="CQ38" s="122">
        <v>10.7</v>
      </c>
      <c r="CR38" s="122"/>
      <c r="CS38" s="126">
        <f>7.8+0.6</f>
        <v>8.4</v>
      </c>
      <c r="CT38" s="97">
        <v>4.3</v>
      </c>
      <c r="CU38" s="97">
        <f>6.5+3</f>
        <v>9.5</v>
      </c>
      <c r="CV38" s="60">
        <v>11.1</v>
      </c>
      <c r="CW38" s="61">
        <f t="shared" ref="CW38" si="73">SUM(CW39:CW40)</f>
        <v>15.8</v>
      </c>
      <c r="CX38" s="45">
        <f>+'[1]2014'!H36</f>
        <v>4.5999999999999996</v>
      </c>
      <c r="CY38" s="45">
        <f>+'[1]2015'!H36</f>
        <v>8.6</v>
      </c>
      <c r="CZ38" s="45">
        <v>2.2999999999999998</v>
      </c>
      <c r="DA38" s="122">
        <f t="shared" ref="DA38:DF38" si="74">+DA39+DA40</f>
        <v>50.2</v>
      </c>
      <c r="DB38" s="122">
        <f t="shared" si="74"/>
        <v>68.3</v>
      </c>
      <c r="DC38" s="122">
        <f t="shared" si="74"/>
        <v>75.900000000000006</v>
      </c>
      <c r="DD38" s="122">
        <f t="shared" si="74"/>
        <v>41.5</v>
      </c>
      <c r="DE38" s="122">
        <f t="shared" si="74"/>
        <v>32.9</v>
      </c>
      <c r="DF38" s="122">
        <f t="shared" si="74"/>
        <v>8.5</v>
      </c>
      <c r="DG38" s="122">
        <v>40.299999999999997</v>
      </c>
      <c r="DH38" s="122">
        <v>59</v>
      </c>
      <c r="DI38" s="122">
        <v>19</v>
      </c>
      <c r="DJ38" s="126">
        <f>1.8+0.8</f>
        <v>2.6</v>
      </c>
      <c r="DK38" s="97">
        <v>4.7</v>
      </c>
      <c r="DL38" s="97">
        <f>9.4+2</f>
        <v>11.4</v>
      </c>
      <c r="DM38" s="60">
        <v>13.1</v>
      </c>
      <c r="DN38" s="61">
        <f t="shared" ref="DN38" si="75">SUM(DN39:DN40)</f>
        <v>76.2</v>
      </c>
      <c r="DO38" s="45">
        <f>+'[1]2014'!I36</f>
        <v>36.1</v>
      </c>
      <c r="DP38" s="62">
        <f>+'[1]2015'!I36</f>
        <v>31.31</v>
      </c>
      <c r="DQ38" s="62">
        <v>8.3000000000000007</v>
      </c>
      <c r="DR38" s="122"/>
      <c r="DS38" s="122">
        <f>+DS39+DS40</f>
        <v>3.1</v>
      </c>
      <c r="DT38" s="122"/>
      <c r="DU38" s="122">
        <f>+DU39+DU40</f>
        <v>0.3</v>
      </c>
      <c r="DV38" s="122">
        <f>+DV39+DV40</f>
        <v>1.1000000000000001</v>
      </c>
      <c r="DW38" s="122"/>
      <c r="DX38" s="122"/>
      <c r="DY38" s="122"/>
      <c r="DZ38" s="122"/>
      <c r="EA38" s="126">
        <f>6.7+1.8</f>
        <v>8.5</v>
      </c>
      <c r="EB38" s="97">
        <v>0.3</v>
      </c>
      <c r="EC38" s="97">
        <f>12.5+7</f>
        <v>19.5</v>
      </c>
      <c r="ED38" s="60">
        <v>10.4</v>
      </c>
      <c r="EE38" s="61">
        <f t="shared" ref="EE38" si="76">SUM(EE39:EE40)</f>
        <v>16.399999999999999</v>
      </c>
      <c r="EF38" s="45">
        <f>+'[1]2014'!J36</f>
        <v>15.7</v>
      </c>
      <c r="EG38" s="62">
        <f>+'[1]2015'!J36</f>
        <v>16.14</v>
      </c>
      <c r="EH38" s="62">
        <v>5.04</v>
      </c>
      <c r="EI38" s="122"/>
      <c r="EJ38" s="122"/>
      <c r="EK38" s="122">
        <f>+EK39+EK40</f>
        <v>0.8</v>
      </c>
      <c r="EL38" s="122">
        <f>+EL39+EL40</f>
        <v>1.24</v>
      </c>
      <c r="EM38" s="122">
        <f>+EM39+EM40</f>
        <v>2.6999999999999997</v>
      </c>
      <c r="EN38" s="122"/>
      <c r="EO38" s="122"/>
      <c r="EP38" s="122"/>
      <c r="EQ38" s="122"/>
      <c r="ER38" s="126">
        <f>0.3+0.4</f>
        <v>0.7</v>
      </c>
      <c r="ES38" s="97">
        <v>0.3</v>
      </c>
      <c r="ET38" s="97">
        <f>0.3+1</f>
        <v>1.3</v>
      </c>
      <c r="EU38" s="60">
        <v>10.9</v>
      </c>
      <c r="EV38" s="61">
        <f t="shared" ref="EV38" si="77">SUM(EV39:EV40)</f>
        <v>10.8</v>
      </c>
      <c r="EW38" s="45">
        <f>+'[1]2014'!K36</f>
        <v>0.92999999999999994</v>
      </c>
      <c r="EX38" s="45">
        <f>+'[1]2015'!K36</f>
        <v>2.5</v>
      </c>
      <c r="EY38" s="45">
        <v>0</v>
      </c>
      <c r="EZ38" s="122"/>
      <c r="FA38" s="122"/>
      <c r="FB38" s="122"/>
      <c r="FC38" s="122">
        <f>+FC39+FC40</f>
        <v>0.4</v>
      </c>
      <c r="FD38" s="122">
        <f>+FD39+FD40</f>
        <v>0.60000000000000009</v>
      </c>
      <c r="FE38" s="122">
        <f>+FE39+FE40</f>
        <v>0</v>
      </c>
      <c r="FF38" s="122">
        <v>0.75</v>
      </c>
      <c r="FG38" s="122">
        <v>0</v>
      </c>
      <c r="FH38" s="122">
        <v>9.5000000000000001E-2</v>
      </c>
      <c r="FI38" s="126">
        <f>0.1+0.4</f>
        <v>0.5</v>
      </c>
      <c r="FJ38" s="97">
        <v>0.8</v>
      </c>
      <c r="FK38" s="97">
        <f>0.3+3</f>
        <v>3.3</v>
      </c>
      <c r="FL38" s="60">
        <v>4.0999999999999996</v>
      </c>
      <c r="FM38" s="61">
        <f t="shared" ref="FM38" si="78">SUM(FM39:FM40)</f>
        <v>0.18</v>
      </c>
      <c r="FN38" s="45">
        <f>+'[1]2014'!L36</f>
        <v>0.65</v>
      </c>
      <c r="FO38" s="62">
        <f>+'[1]2015'!L36</f>
        <v>1.381</v>
      </c>
      <c r="FP38" s="62">
        <v>0.1</v>
      </c>
      <c r="FQ38" s="122"/>
      <c r="FR38" s="122"/>
      <c r="FS38" s="122"/>
      <c r="FT38" s="122">
        <f>+FT39+FT40</f>
        <v>0.7</v>
      </c>
      <c r="FU38" s="122"/>
      <c r="FV38" s="122">
        <f>+FV39+FV40</f>
        <v>0.60899999999999999</v>
      </c>
      <c r="FW38" s="122">
        <v>5.3999999999999999E-2</v>
      </c>
      <c r="FX38" s="122"/>
      <c r="FY38" s="122">
        <v>4.5999999999999999E-2</v>
      </c>
      <c r="FZ38" s="126">
        <f>0.4+0.1</f>
        <v>0.5</v>
      </c>
      <c r="GA38" s="97">
        <v>0</v>
      </c>
      <c r="GB38" s="97">
        <f>0.6+0.2</f>
        <v>0.8</v>
      </c>
      <c r="GC38" s="60">
        <v>0.5</v>
      </c>
      <c r="GD38" s="61">
        <f t="shared" ref="GD38" si="79">SUM(GD39:GD40)</f>
        <v>2.8</v>
      </c>
      <c r="GE38" s="45">
        <f>+'[1]2014'!M36</f>
        <v>0.5</v>
      </c>
      <c r="GF38" s="45">
        <f>+'[1]2015'!M36</f>
        <v>0.30000000000000004</v>
      </c>
      <c r="GG38" s="45">
        <v>0</v>
      </c>
      <c r="GH38" s="122"/>
      <c r="GI38" s="122"/>
      <c r="GJ38" s="122"/>
      <c r="GK38" s="122">
        <f>+GK39+GK40</f>
        <v>1.2</v>
      </c>
      <c r="GL38" s="122">
        <f>+GL39+GL40</f>
        <v>2</v>
      </c>
      <c r="GM38" s="122"/>
      <c r="GN38" s="122"/>
      <c r="GO38" s="122">
        <v>0.4</v>
      </c>
      <c r="GP38" s="122">
        <v>0.2</v>
      </c>
      <c r="GQ38" s="126">
        <f>0.1+0.1</f>
        <v>0.2</v>
      </c>
      <c r="GR38" s="97">
        <v>0</v>
      </c>
      <c r="GS38" s="97">
        <f>0+1.2</f>
        <v>1.2</v>
      </c>
      <c r="GT38" s="60">
        <v>0.9</v>
      </c>
      <c r="GU38" s="61">
        <f t="shared" ref="GU38" si="80">SUM(GU39:GU40)</f>
        <v>0.32</v>
      </c>
      <c r="GV38" s="45">
        <f>+'[1]2014'!N36</f>
        <v>0</v>
      </c>
      <c r="GW38" s="45">
        <f>+'[1]2015'!N36</f>
        <v>0</v>
      </c>
      <c r="GX38" s="45">
        <v>0.4</v>
      </c>
      <c r="GY38" s="122"/>
      <c r="GZ38" s="122">
        <f>+GZ39+GZ40</f>
        <v>6.9</v>
      </c>
      <c r="HA38" s="122">
        <f>+HA39+HA40</f>
        <v>5.15</v>
      </c>
      <c r="HB38" s="122">
        <f>+HB39+HB40</f>
        <v>60.65</v>
      </c>
      <c r="HC38" s="122">
        <f>+HC39+HC40</f>
        <v>78.5</v>
      </c>
      <c r="HD38" s="122">
        <f>+HD39+HD40</f>
        <v>48</v>
      </c>
      <c r="HE38" s="122">
        <v>103</v>
      </c>
      <c r="HF38" s="122">
        <v>165.1</v>
      </c>
      <c r="HG38" s="122">
        <v>123.6</v>
      </c>
      <c r="HH38" s="126">
        <f>63+92</f>
        <v>155</v>
      </c>
      <c r="HI38" s="97">
        <v>93.8</v>
      </c>
      <c r="HJ38" s="97">
        <f>53+17</f>
        <v>70</v>
      </c>
      <c r="HK38" s="60">
        <v>89.3</v>
      </c>
      <c r="HL38" s="61">
        <f t="shared" ref="HL38" si="81">SUM(HL39:HL40)</f>
        <v>106.7</v>
      </c>
      <c r="HM38" s="45">
        <f>+'[1]2014'!O36</f>
        <v>123.1</v>
      </c>
      <c r="HN38" s="45">
        <f>+'[1]2015'!O36</f>
        <v>202.29500000000002</v>
      </c>
      <c r="HO38" s="45">
        <v>190.5</v>
      </c>
      <c r="HP38" s="122">
        <f t="shared" ref="HP38:HU38" si="82">+HP39+HP40</f>
        <v>18.32</v>
      </c>
      <c r="HQ38" s="122">
        <f t="shared" si="82"/>
        <v>17.399999999999999</v>
      </c>
      <c r="HR38" s="122">
        <f t="shared" si="82"/>
        <v>88.8</v>
      </c>
      <c r="HS38" s="122">
        <f t="shared" si="82"/>
        <v>46</v>
      </c>
      <c r="HT38" s="122">
        <f t="shared" si="82"/>
        <v>13</v>
      </c>
      <c r="HU38" s="122">
        <f t="shared" si="82"/>
        <v>7.8999999999999995</v>
      </c>
      <c r="HV38" s="122"/>
      <c r="HW38" s="122">
        <v>3.9</v>
      </c>
      <c r="HX38" s="122">
        <v>15</v>
      </c>
      <c r="HY38" s="126">
        <f>44.5+31.2</f>
        <v>75.7</v>
      </c>
      <c r="HZ38" s="97">
        <v>160.5</v>
      </c>
      <c r="IA38" s="97">
        <f>80.5+57.2</f>
        <v>137.69999999999999</v>
      </c>
      <c r="IB38" s="60">
        <v>121.8</v>
      </c>
      <c r="IC38" s="61">
        <f t="shared" ref="IC38" si="83">SUM(IC39:IC40)</f>
        <v>128.30000000000001</v>
      </c>
      <c r="ID38" s="45">
        <f>+'[1]2014'!P36</f>
        <v>185.42000000000002</v>
      </c>
      <c r="IE38" s="62">
        <f>+'[1]2015'!P36</f>
        <v>178.28399999999999</v>
      </c>
      <c r="IF38" s="62">
        <v>162.5</v>
      </c>
      <c r="IG38" s="122">
        <f>+IG39+IG40</f>
        <v>12</v>
      </c>
      <c r="IH38" s="122"/>
      <c r="II38" s="122"/>
      <c r="IJ38" s="122">
        <f>+IJ39+IJ40</f>
        <v>0.14000000000000001</v>
      </c>
      <c r="IK38" s="122">
        <f>+IK39+IK40</f>
        <v>0.3</v>
      </c>
      <c r="IL38" s="122"/>
      <c r="IM38" s="122"/>
      <c r="IN38" s="122"/>
      <c r="IO38" s="122">
        <v>0.35</v>
      </c>
      <c r="IP38" s="126">
        <f>5.5+4.1</f>
        <v>9.6</v>
      </c>
      <c r="IQ38" s="97">
        <v>0</v>
      </c>
      <c r="IR38" s="117">
        <v>0</v>
      </c>
      <c r="IS38" s="60">
        <v>0</v>
      </c>
      <c r="IT38" s="61">
        <f t="shared" ref="IT38" si="84">SUM(IT39:IT40)</f>
        <v>0</v>
      </c>
      <c r="IU38" s="49">
        <f>+'[1]2014'!Q36</f>
        <v>0</v>
      </c>
      <c r="IV38" s="49">
        <f>+'[1]2015'!Q36</f>
        <v>0</v>
      </c>
      <c r="IW38" s="49">
        <v>0</v>
      </c>
    </row>
    <row r="39" spans="1:257" ht="15">
      <c r="A39" s="30" t="s">
        <v>80</v>
      </c>
      <c r="B39" s="31" t="s">
        <v>85</v>
      </c>
      <c r="C39" s="120">
        <f t="shared" si="45"/>
        <v>23.02</v>
      </c>
      <c r="D39" s="120">
        <f t="shared" si="45"/>
        <v>72.8</v>
      </c>
      <c r="E39" s="120">
        <f t="shared" si="45"/>
        <v>65.199999999999989</v>
      </c>
      <c r="F39" s="120">
        <f t="shared" si="45"/>
        <v>61.13</v>
      </c>
      <c r="G39" s="120">
        <f t="shared" si="45"/>
        <v>62.83</v>
      </c>
      <c r="H39" s="120">
        <f t="shared" si="45"/>
        <v>38.200000000000003</v>
      </c>
      <c r="I39" s="120">
        <f t="shared" si="45"/>
        <v>62.639999999999993</v>
      </c>
      <c r="J39" s="32">
        <v>57.9</v>
      </c>
      <c r="K39" s="32">
        <v>106.205</v>
      </c>
      <c r="L39" s="120">
        <f>AB39+AR39+BI39+BY39+CO39+DE39+DU39+EK39+FA39+FQ39+GA39+GQ39+HG39+HW39</f>
        <v>85.1</v>
      </c>
      <c r="M39" s="38">
        <v>161.6</v>
      </c>
      <c r="N39" s="38">
        <v>225.2</v>
      </c>
      <c r="O39" s="38">
        <v>199.5</v>
      </c>
      <c r="P39" s="34">
        <v>151.58000000000001</v>
      </c>
      <c r="Q39" s="34">
        <f>+'[1]2014'!R37</f>
        <v>220.46999999999997</v>
      </c>
      <c r="R39" s="34">
        <v>226.94800000000001</v>
      </c>
      <c r="S39" s="35">
        <v>202.32000000000002</v>
      </c>
      <c r="T39" s="36">
        <v>3.1</v>
      </c>
      <c r="U39" s="36">
        <v>1.9</v>
      </c>
      <c r="V39" s="36">
        <v>1.8</v>
      </c>
      <c r="W39" s="36">
        <v>0.3</v>
      </c>
      <c r="X39" s="36">
        <v>0.03</v>
      </c>
      <c r="Y39" s="36">
        <v>6.9</v>
      </c>
      <c r="Z39" s="36">
        <v>0.56000000000000005</v>
      </c>
      <c r="AA39" s="36">
        <v>6.2</v>
      </c>
      <c r="AB39" s="36">
        <v>0</v>
      </c>
      <c r="AC39" s="36">
        <v>4.0999999999999996</v>
      </c>
      <c r="AD39" s="40">
        <v>11.2</v>
      </c>
      <c r="AE39" s="38">
        <v>1.5</v>
      </c>
      <c r="AF39" s="38">
        <v>7</v>
      </c>
      <c r="AG39" s="38">
        <v>7</v>
      </c>
      <c r="AH39" s="38">
        <f>+'[1]2014'!D37</f>
        <v>7.2</v>
      </c>
      <c r="AI39" s="38">
        <v>8.6999999999999993</v>
      </c>
      <c r="AJ39" s="39">
        <v>5</v>
      </c>
      <c r="AK39" s="36">
        <v>0.9</v>
      </c>
      <c r="AL39" s="36">
        <v>0.2</v>
      </c>
      <c r="AM39" s="36">
        <v>0.5</v>
      </c>
      <c r="AN39" s="36">
        <v>0.2</v>
      </c>
      <c r="AO39" s="36">
        <v>2.5</v>
      </c>
      <c r="AP39" s="36">
        <v>1.3</v>
      </c>
      <c r="AQ39" s="36">
        <v>0.2</v>
      </c>
      <c r="AR39" s="36">
        <v>1.3</v>
      </c>
      <c r="AS39" s="87"/>
      <c r="AT39" s="36">
        <v>0.3</v>
      </c>
      <c r="AU39" s="40">
        <v>1.6</v>
      </c>
      <c r="AV39" s="37">
        <v>2.1</v>
      </c>
      <c r="AW39" s="37">
        <v>0.2</v>
      </c>
      <c r="AX39" s="37">
        <v>0.8</v>
      </c>
      <c r="AY39" s="40">
        <f>+'[1]2014'!E37</f>
        <v>0.02</v>
      </c>
      <c r="AZ39" s="40">
        <f>+'[1]2015'!E37</f>
        <v>3.7999999999999999E-2</v>
      </c>
      <c r="BA39" s="41">
        <v>1.5</v>
      </c>
      <c r="BB39" s="36">
        <v>0</v>
      </c>
      <c r="BC39" s="36">
        <v>51</v>
      </c>
      <c r="BD39" s="36">
        <v>20.3</v>
      </c>
      <c r="BE39" s="36">
        <v>21.7</v>
      </c>
      <c r="BF39" s="36">
        <v>37.799999999999997</v>
      </c>
      <c r="BG39" s="36">
        <v>12.4</v>
      </c>
      <c r="BH39" s="36">
        <v>46</v>
      </c>
      <c r="BI39" s="36">
        <v>23</v>
      </c>
      <c r="BJ39" s="36">
        <v>48.5</v>
      </c>
      <c r="BK39" s="32" t="s">
        <v>87</v>
      </c>
      <c r="BL39" s="97">
        <v>40</v>
      </c>
      <c r="BM39" s="65">
        <v>71.099999999999994</v>
      </c>
      <c r="BN39" s="60">
        <v>65.7</v>
      </c>
      <c r="BO39" s="127">
        <v>32</v>
      </c>
      <c r="BP39" s="45">
        <f>+'[1]2014'!F37</f>
        <v>50.1</v>
      </c>
      <c r="BQ39" s="45">
        <f>+'[1]2015'!F37</f>
        <v>55.3</v>
      </c>
      <c r="BR39" s="45">
        <v>63</v>
      </c>
      <c r="BS39" s="122">
        <v>3.5</v>
      </c>
      <c r="BT39" s="122">
        <v>4.2</v>
      </c>
      <c r="BU39" s="122">
        <v>2.5</v>
      </c>
      <c r="BV39" s="122">
        <v>0.9</v>
      </c>
      <c r="BW39" s="122">
        <v>5</v>
      </c>
      <c r="BX39" s="122"/>
      <c r="BY39" s="122">
        <v>1</v>
      </c>
      <c r="BZ39" s="122">
        <v>2</v>
      </c>
      <c r="CA39" s="122"/>
      <c r="CB39" s="126">
        <v>3.1</v>
      </c>
      <c r="CC39" s="97">
        <v>1.8</v>
      </c>
      <c r="CD39" s="59">
        <v>10.5</v>
      </c>
      <c r="CE39" s="60">
        <v>2.2999999999999998</v>
      </c>
      <c r="CF39" s="128">
        <v>3.5</v>
      </c>
      <c r="CG39" s="45">
        <f>+'[1]2014'!G37</f>
        <v>0</v>
      </c>
      <c r="CH39" s="45">
        <f>+'[1]2015'!G37</f>
        <v>0.5</v>
      </c>
      <c r="CI39" s="45"/>
      <c r="CJ39" s="122">
        <v>6.5</v>
      </c>
      <c r="CK39" s="122">
        <v>4.8</v>
      </c>
      <c r="CL39" s="122">
        <v>6.7</v>
      </c>
      <c r="CM39" s="122">
        <v>7.1</v>
      </c>
      <c r="CN39" s="122">
        <v>2</v>
      </c>
      <c r="CO39" s="122">
        <v>4</v>
      </c>
      <c r="CP39" s="122">
        <v>0.5</v>
      </c>
      <c r="CQ39" s="122">
        <v>6.7</v>
      </c>
      <c r="CR39" s="122"/>
      <c r="CS39" s="126">
        <v>7.8</v>
      </c>
      <c r="CT39" s="97">
        <v>3.2</v>
      </c>
      <c r="CU39" s="97">
        <v>6.5</v>
      </c>
      <c r="CV39" s="60">
        <v>7.5</v>
      </c>
      <c r="CW39" s="128">
        <v>9.6</v>
      </c>
      <c r="CX39" s="45">
        <f>+'[1]2014'!H37</f>
        <v>3.5</v>
      </c>
      <c r="CY39" s="45">
        <f>+'[1]2015'!H37</f>
        <v>7.5</v>
      </c>
      <c r="CZ39" s="45">
        <v>0.7</v>
      </c>
      <c r="DA39" s="122"/>
      <c r="DB39" s="122">
        <v>2.2000000000000002</v>
      </c>
      <c r="DC39" s="122">
        <v>0.5</v>
      </c>
      <c r="DD39" s="122">
        <v>0.8</v>
      </c>
      <c r="DE39" s="122">
        <v>1.6</v>
      </c>
      <c r="DF39" s="122">
        <v>0.5</v>
      </c>
      <c r="DG39" s="122">
        <v>0.3</v>
      </c>
      <c r="DH39" s="122">
        <v>5</v>
      </c>
      <c r="DI39" s="122">
        <v>1.2</v>
      </c>
      <c r="DJ39" s="126">
        <v>0.8</v>
      </c>
      <c r="DK39" s="97">
        <v>3</v>
      </c>
      <c r="DL39" s="97">
        <v>2</v>
      </c>
      <c r="DM39" s="60">
        <v>2.5</v>
      </c>
      <c r="DN39" s="129">
        <v>3.7</v>
      </c>
      <c r="DO39" s="45">
        <f>+'[1]2014'!I37</f>
        <v>4.8</v>
      </c>
      <c r="DP39" s="62">
        <f>+'[1]2015'!I37</f>
        <v>4.16</v>
      </c>
      <c r="DQ39" s="62">
        <v>4.4000000000000004</v>
      </c>
      <c r="DR39" s="122"/>
      <c r="DS39" s="122">
        <v>1</v>
      </c>
      <c r="DT39" s="122"/>
      <c r="DU39" s="122">
        <v>0.3</v>
      </c>
      <c r="DV39" s="122">
        <v>1.1000000000000001</v>
      </c>
      <c r="DW39" s="122"/>
      <c r="DX39" s="122"/>
      <c r="DY39" s="122"/>
      <c r="DZ39" s="122"/>
      <c r="EA39" s="126">
        <v>6.7</v>
      </c>
      <c r="EB39" s="97">
        <v>0.3</v>
      </c>
      <c r="EC39" s="97">
        <v>7</v>
      </c>
      <c r="ED39" s="60">
        <v>3.8</v>
      </c>
      <c r="EE39" s="128">
        <v>5.7</v>
      </c>
      <c r="EF39" s="45">
        <f>+'[1]2014'!J37</f>
        <v>7</v>
      </c>
      <c r="EG39" s="45">
        <f>+'[1]2015'!J37</f>
        <v>9</v>
      </c>
      <c r="EH39" s="45">
        <v>3.5</v>
      </c>
      <c r="EI39" s="122"/>
      <c r="EJ39" s="122"/>
      <c r="EK39" s="122">
        <v>0.8</v>
      </c>
      <c r="EL39" s="122">
        <v>0.04</v>
      </c>
      <c r="EM39" s="122">
        <v>0.3</v>
      </c>
      <c r="EN39" s="122"/>
      <c r="EO39" s="122"/>
      <c r="EP39" s="122"/>
      <c r="EQ39" s="122"/>
      <c r="ER39" s="126">
        <v>0.3</v>
      </c>
      <c r="ES39" s="97">
        <v>0.1</v>
      </c>
      <c r="ET39" s="97">
        <v>1</v>
      </c>
      <c r="EU39" s="60">
        <v>4.5</v>
      </c>
      <c r="EV39" s="128">
        <v>3.1</v>
      </c>
      <c r="EW39" s="45">
        <f>+'[1]2014'!K37</f>
        <v>0.5</v>
      </c>
      <c r="EX39" s="45">
        <f>+'[1]2015'!K37</f>
        <v>0.5</v>
      </c>
      <c r="EY39" s="45"/>
      <c r="EZ39" s="122"/>
      <c r="FA39" s="122"/>
      <c r="FB39" s="122"/>
      <c r="FC39" s="122">
        <v>0.3</v>
      </c>
      <c r="FD39" s="122">
        <v>0.4</v>
      </c>
      <c r="FE39" s="122"/>
      <c r="FF39" s="122">
        <v>0.05</v>
      </c>
      <c r="FG39" s="122">
        <v>0</v>
      </c>
      <c r="FH39" s="122">
        <v>6.5000000000000002E-2</v>
      </c>
      <c r="FI39" s="126">
        <v>0.1</v>
      </c>
      <c r="FJ39" s="97">
        <v>0.2</v>
      </c>
      <c r="FK39" s="97">
        <v>3</v>
      </c>
      <c r="FL39" s="60">
        <v>3</v>
      </c>
      <c r="FM39" s="130">
        <v>0.08</v>
      </c>
      <c r="FN39" s="45">
        <f>+'[1]2014'!L37</f>
        <v>0.13</v>
      </c>
      <c r="FO39" s="45">
        <f>+'[1]2015'!L37</f>
        <v>0.5</v>
      </c>
      <c r="FP39" s="45">
        <v>0.02</v>
      </c>
      <c r="FQ39" s="122"/>
      <c r="FR39" s="122"/>
      <c r="FS39" s="122"/>
      <c r="FT39" s="122">
        <v>0.5</v>
      </c>
      <c r="FU39" s="122"/>
      <c r="FV39" s="122">
        <v>0.6</v>
      </c>
      <c r="FW39" s="122">
        <v>0.03</v>
      </c>
      <c r="FX39" s="122"/>
      <c r="FY39" s="122">
        <v>0.04</v>
      </c>
      <c r="FZ39" s="126">
        <v>0.4</v>
      </c>
      <c r="GA39" s="97">
        <v>0</v>
      </c>
      <c r="GB39" s="97">
        <v>0.6</v>
      </c>
      <c r="GC39" s="60">
        <v>0.2</v>
      </c>
      <c r="GD39" s="129">
        <v>2.5</v>
      </c>
      <c r="GE39" s="45">
        <f>+'[1]2014'!M37</f>
        <v>0.5</v>
      </c>
      <c r="GF39" s="45">
        <f>+'[1]2015'!M37</f>
        <v>0.2</v>
      </c>
      <c r="GG39" s="45"/>
      <c r="GH39" s="122"/>
      <c r="GI39" s="122"/>
      <c r="GJ39" s="122"/>
      <c r="GK39" s="122">
        <v>0.5</v>
      </c>
      <c r="GL39" s="122">
        <v>0.6</v>
      </c>
      <c r="GM39" s="122"/>
      <c r="GN39" s="122"/>
      <c r="GO39" s="122">
        <v>0.3</v>
      </c>
      <c r="GP39" s="122">
        <v>0.2</v>
      </c>
      <c r="GQ39" s="126">
        <v>0.1</v>
      </c>
      <c r="GR39" s="97">
        <v>0</v>
      </c>
      <c r="GS39" s="97">
        <v>1.2</v>
      </c>
      <c r="GT39" s="60">
        <v>0.9</v>
      </c>
      <c r="GU39" s="128">
        <v>0</v>
      </c>
      <c r="GV39" s="45">
        <f>+'[1]2014'!N37</f>
        <v>0</v>
      </c>
      <c r="GW39" s="45">
        <f>+'[1]2015'!N37</f>
        <v>0</v>
      </c>
      <c r="GX39" s="45">
        <v>0.4</v>
      </c>
      <c r="GY39" s="122"/>
      <c r="GZ39" s="122">
        <v>4.5</v>
      </c>
      <c r="HA39" s="122">
        <v>0.7</v>
      </c>
      <c r="HB39" s="122">
        <v>4.25</v>
      </c>
      <c r="HC39" s="122">
        <v>9.4</v>
      </c>
      <c r="HD39" s="122">
        <v>10.7</v>
      </c>
      <c r="HE39" s="122">
        <v>14</v>
      </c>
      <c r="HF39" s="122">
        <v>11.4</v>
      </c>
      <c r="HG39" s="122">
        <v>51</v>
      </c>
      <c r="HH39" s="126">
        <v>63</v>
      </c>
      <c r="HI39" s="97">
        <v>30</v>
      </c>
      <c r="HJ39" s="97">
        <v>53</v>
      </c>
      <c r="HK39" s="60">
        <v>43.3</v>
      </c>
      <c r="HL39" s="129">
        <v>45.6</v>
      </c>
      <c r="HM39" s="45">
        <f>+'[1]2014'!O37</f>
        <v>71.7</v>
      </c>
      <c r="HN39" s="62">
        <f>+'[1]2015'!O37</f>
        <v>99.25</v>
      </c>
      <c r="HO39" s="62">
        <v>64.2</v>
      </c>
      <c r="HP39" s="122">
        <v>1.02</v>
      </c>
      <c r="HQ39" s="122">
        <v>3</v>
      </c>
      <c r="HR39" s="122">
        <v>31.4</v>
      </c>
      <c r="HS39" s="122">
        <v>24.2</v>
      </c>
      <c r="HT39" s="122">
        <v>2.1</v>
      </c>
      <c r="HU39" s="122">
        <v>1.8</v>
      </c>
      <c r="HV39" s="122"/>
      <c r="HW39" s="122">
        <v>2</v>
      </c>
      <c r="HX39" s="122">
        <v>5</v>
      </c>
      <c r="HY39" s="126">
        <v>44.5</v>
      </c>
      <c r="HZ39" s="97">
        <v>70.2</v>
      </c>
      <c r="IA39" s="97">
        <v>57.2</v>
      </c>
      <c r="IB39" s="60">
        <v>58.6</v>
      </c>
      <c r="IC39" s="128">
        <v>38</v>
      </c>
      <c r="ID39" s="45">
        <f>+'[1]2014'!P37</f>
        <v>75.02</v>
      </c>
      <c r="IE39" s="45">
        <f>+'[1]2015'!P37</f>
        <v>41.3</v>
      </c>
      <c r="IF39" s="45">
        <v>59.6</v>
      </c>
      <c r="IG39" s="122">
        <v>8</v>
      </c>
      <c r="IH39" s="122"/>
      <c r="II39" s="122"/>
      <c r="IJ39" s="122">
        <v>0.04</v>
      </c>
      <c r="IK39" s="122"/>
      <c r="IL39" s="122"/>
      <c r="IM39" s="122"/>
      <c r="IN39" s="122"/>
      <c r="IO39" s="122">
        <v>0.2</v>
      </c>
      <c r="IP39" s="126">
        <v>5.5</v>
      </c>
      <c r="IQ39" s="97">
        <v>0</v>
      </c>
      <c r="IR39" s="97">
        <v>0</v>
      </c>
      <c r="IS39" s="60">
        <v>0</v>
      </c>
      <c r="IT39" s="129">
        <v>0</v>
      </c>
      <c r="IU39" s="49">
        <f>+'[1]2014'!Q37</f>
        <v>0</v>
      </c>
      <c r="IV39" s="49">
        <f>+'[1]2015'!Q37</f>
        <v>0</v>
      </c>
      <c r="IW39" s="49">
        <v>0</v>
      </c>
    </row>
    <row r="40" spans="1:257" ht="15">
      <c r="A40" s="30" t="s">
        <v>82</v>
      </c>
      <c r="B40" s="31" t="s">
        <v>85</v>
      </c>
      <c r="C40" s="120">
        <f t="shared" si="45"/>
        <v>94.899999999999991</v>
      </c>
      <c r="D40" s="120">
        <f t="shared" si="45"/>
        <v>114.5</v>
      </c>
      <c r="E40" s="120">
        <f t="shared" si="45"/>
        <v>169.55</v>
      </c>
      <c r="F40" s="120">
        <f t="shared" si="45"/>
        <v>136.07000000000002</v>
      </c>
      <c r="G40" s="120">
        <f t="shared" si="45"/>
        <v>130.84</v>
      </c>
      <c r="H40" s="120">
        <f t="shared" si="45"/>
        <v>63.208999999999996</v>
      </c>
      <c r="I40" s="120">
        <f t="shared" si="45"/>
        <v>147.97399999999999</v>
      </c>
      <c r="J40" s="32">
        <v>229</v>
      </c>
      <c r="K40" s="32">
        <v>105.586</v>
      </c>
      <c r="L40" s="120">
        <f>AB40+AR40+BI40+BY40+CO40+DE40+DU40+EK40+FA40+FQ40+GA40+GQ40+HG40+HW40</f>
        <v>124.2</v>
      </c>
      <c r="M40" s="124">
        <f>AC40+AS40+BI40+BY40+CO40+DE40+EK40+FA40+GQ40+HG40</f>
        <v>117.69999999999999</v>
      </c>
      <c r="N40" s="38">
        <v>150</v>
      </c>
      <c r="O40" s="38">
        <v>159.4</v>
      </c>
      <c r="P40" s="34">
        <v>274.22000000000003</v>
      </c>
      <c r="Q40" s="34">
        <f>+'[1]2014'!R38</f>
        <v>229.38500000000002</v>
      </c>
      <c r="R40" s="34">
        <v>312.90899999999999</v>
      </c>
      <c r="S40" s="35">
        <v>264.52</v>
      </c>
      <c r="T40" s="36">
        <v>2.5</v>
      </c>
      <c r="U40" s="36">
        <v>1.6</v>
      </c>
      <c r="V40" s="36">
        <v>1.9</v>
      </c>
      <c r="W40" s="36">
        <v>0.37</v>
      </c>
      <c r="X40" s="36">
        <v>0.24</v>
      </c>
      <c r="Y40" s="36">
        <v>1.8</v>
      </c>
      <c r="Z40" s="36">
        <v>0.75</v>
      </c>
      <c r="AA40" s="36">
        <v>0.7</v>
      </c>
      <c r="AB40" s="36">
        <v>0</v>
      </c>
      <c r="AC40" s="36">
        <v>0.3</v>
      </c>
      <c r="AD40" s="40">
        <v>8.8000000000000007</v>
      </c>
      <c r="AE40" s="38">
        <f>10+12</f>
        <v>22</v>
      </c>
      <c r="AF40" s="38">
        <v>6</v>
      </c>
      <c r="AG40" s="38">
        <v>13.3</v>
      </c>
      <c r="AH40" s="38">
        <f>+'[1]2014'!D38</f>
        <v>5.2</v>
      </c>
      <c r="AI40" s="38">
        <v>5.6</v>
      </c>
      <c r="AJ40" s="39">
        <v>8.9</v>
      </c>
      <c r="AK40" s="36">
        <v>0.2</v>
      </c>
      <c r="AL40" s="36">
        <v>0.2</v>
      </c>
      <c r="AM40" s="36">
        <v>10.1</v>
      </c>
      <c r="AN40" s="36">
        <v>2</v>
      </c>
      <c r="AO40" s="36">
        <v>2.2000000000000002</v>
      </c>
      <c r="AP40" s="36">
        <v>0.9</v>
      </c>
      <c r="AQ40" s="87"/>
      <c r="AR40" s="36">
        <v>4.9000000000000004</v>
      </c>
      <c r="AS40" s="87"/>
      <c r="AT40" s="36">
        <v>0.01</v>
      </c>
      <c r="AU40" s="40">
        <v>0.1</v>
      </c>
      <c r="AV40" s="37">
        <v>1.1000000000000001</v>
      </c>
      <c r="AW40" s="37">
        <v>0.2</v>
      </c>
      <c r="AX40" s="37">
        <v>0</v>
      </c>
      <c r="AY40" s="40">
        <f>+'[1]2014'!E38</f>
        <v>0.13500000000000001</v>
      </c>
      <c r="AZ40" s="40">
        <f>+'[1]2015'!E38</f>
        <v>0.14399999999999999</v>
      </c>
      <c r="BA40" s="41">
        <v>5.5</v>
      </c>
      <c r="BB40" s="36">
        <v>14.3</v>
      </c>
      <c r="BC40" s="36">
        <v>21.5</v>
      </c>
      <c r="BD40" s="36">
        <v>14.1</v>
      </c>
      <c r="BE40" s="36">
        <v>5.0999999999999996</v>
      </c>
      <c r="BF40" s="36">
        <v>8.6</v>
      </c>
      <c r="BG40" s="36">
        <v>5.4</v>
      </c>
      <c r="BH40" s="36">
        <v>16.5</v>
      </c>
      <c r="BI40" s="36">
        <v>8.6999999999999993</v>
      </c>
      <c r="BJ40" s="36">
        <v>5</v>
      </c>
      <c r="BK40" s="32" t="s">
        <v>88</v>
      </c>
      <c r="BL40" s="97">
        <v>2.9</v>
      </c>
      <c r="BM40" s="65">
        <v>11.6</v>
      </c>
      <c r="BN40" s="60">
        <v>15</v>
      </c>
      <c r="BO40" s="61">
        <v>10.8</v>
      </c>
      <c r="BP40" s="45">
        <f>+'[1]2014'!F38</f>
        <v>20.2</v>
      </c>
      <c r="BQ40" s="62">
        <f>+'[1]2015'!F38</f>
        <v>28.765000000000001</v>
      </c>
      <c r="BR40" s="62">
        <v>13.6</v>
      </c>
      <c r="BS40" s="122">
        <v>2.4</v>
      </c>
      <c r="BT40" s="122">
        <v>2.2999999999999998</v>
      </c>
      <c r="BU40" s="122">
        <v>1.6</v>
      </c>
      <c r="BV40" s="122">
        <v>2.4</v>
      </c>
      <c r="BW40" s="122">
        <v>1</v>
      </c>
      <c r="BX40" s="122"/>
      <c r="BY40" s="122">
        <v>1</v>
      </c>
      <c r="BZ40" s="122">
        <v>1</v>
      </c>
      <c r="CA40" s="122"/>
      <c r="CB40" s="126">
        <v>1</v>
      </c>
      <c r="CC40" s="97">
        <v>0.5</v>
      </c>
      <c r="CD40" s="59">
        <v>2.1</v>
      </c>
      <c r="CE40" s="60">
        <v>0.4</v>
      </c>
      <c r="CF40" s="61">
        <v>0.9</v>
      </c>
      <c r="CG40" s="45">
        <f>+'[1]2014'!G38</f>
        <v>0</v>
      </c>
      <c r="CH40" s="45">
        <f>+'[1]2015'!G38</f>
        <v>0</v>
      </c>
      <c r="CI40" s="45">
        <v>0.2</v>
      </c>
      <c r="CJ40" s="122">
        <v>4</v>
      </c>
      <c r="CK40" s="122">
        <v>3.9</v>
      </c>
      <c r="CL40" s="122">
        <v>4.5999999999999996</v>
      </c>
      <c r="CM40" s="122">
        <v>5</v>
      </c>
      <c r="CN40" s="122">
        <v>3.2</v>
      </c>
      <c r="CO40" s="122">
        <v>3.7</v>
      </c>
      <c r="CP40" s="122"/>
      <c r="CQ40" s="122">
        <v>4</v>
      </c>
      <c r="CR40" s="122"/>
      <c r="CS40" s="126">
        <v>0.6</v>
      </c>
      <c r="CT40" s="97">
        <v>1.1000000000000001</v>
      </c>
      <c r="CU40" s="97">
        <v>3</v>
      </c>
      <c r="CV40" s="60">
        <v>3.6</v>
      </c>
      <c r="CW40" s="61">
        <v>6.2</v>
      </c>
      <c r="CX40" s="45">
        <f>+'[1]2014'!H38</f>
        <v>1.1000000000000001</v>
      </c>
      <c r="CY40" s="45">
        <f>+'[1]2015'!H38</f>
        <v>1.1000000000000001</v>
      </c>
      <c r="CZ40" s="45">
        <v>1.6</v>
      </c>
      <c r="DA40" s="122">
        <v>50.2</v>
      </c>
      <c r="DB40" s="122">
        <v>66.099999999999994</v>
      </c>
      <c r="DC40" s="122">
        <v>75.400000000000006</v>
      </c>
      <c r="DD40" s="122">
        <v>40.700000000000003</v>
      </c>
      <c r="DE40" s="122">
        <v>31.3</v>
      </c>
      <c r="DF40" s="122">
        <v>8</v>
      </c>
      <c r="DG40" s="122">
        <v>40</v>
      </c>
      <c r="DH40" s="122">
        <v>54</v>
      </c>
      <c r="DI40" s="122">
        <v>17.8</v>
      </c>
      <c r="DJ40" s="126">
        <v>1.8</v>
      </c>
      <c r="DK40" s="97">
        <v>1.7</v>
      </c>
      <c r="DL40" s="97">
        <v>9.4</v>
      </c>
      <c r="DM40" s="60">
        <v>10.6</v>
      </c>
      <c r="DN40" s="61">
        <v>72.5</v>
      </c>
      <c r="DO40" s="45">
        <f>+'[1]2014'!I38</f>
        <v>31.3</v>
      </c>
      <c r="DP40" s="62">
        <f>+'[1]2015'!I38</f>
        <v>27.15</v>
      </c>
      <c r="DQ40" s="62">
        <v>3.9</v>
      </c>
      <c r="DR40" s="122"/>
      <c r="DS40" s="122">
        <v>2.1</v>
      </c>
      <c r="DT40" s="122"/>
      <c r="DU40" s="122"/>
      <c r="DV40" s="122"/>
      <c r="DW40" s="122"/>
      <c r="DX40" s="122"/>
      <c r="DY40" s="122"/>
      <c r="DZ40" s="122"/>
      <c r="EA40" s="126">
        <v>1.8</v>
      </c>
      <c r="EB40" s="97">
        <v>0</v>
      </c>
      <c r="EC40" s="97">
        <v>12.5</v>
      </c>
      <c r="ED40" s="60">
        <v>6.6</v>
      </c>
      <c r="EE40" s="61">
        <v>10.7</v>
      </c>
      <c r="EF40" s="45">
        <f>+'[1]2014'!J38</f>
        <v>8.6999999999999993</v>
      </c>
      <c r="EG40" s="62">
        <f>+'[1]2015'!J38</f>
        <v>7.14</v>
      </c>
      <c r="EH40" s="62">
        <v>1.54</v>
      </c>
      <c r="EI40" s="122"/>
      <c r="EJ40" s="122"/>
      <c r="EK40" s="122"/>
      <c r="EL40" s="122">
        <v>1.2</v>
      </c>
      <c r="EM40" s="122">
        <v>2.4</v>
      </c>
      <c r="EN40" s="122"/>
      <c r="EO40" s="122"/>
      <c r="EP40" s="122"/>
      <c r="EQ40" s="122"/>
      <c r="ER40" s="126">
        <v>0.4</v>
      </c>
      <c r="ES40" s="97">
        <v>0.2</v>
      </c>
      <c r="ET40" s="97">
        <v>0.3</v>
      </c>
      <c r="EU40" s="60">
        <v>6.4</v>
      </c>
      <c r="EV40" s="61">
        <v>7.7</v>
      </c>
      <c r="EW40" s="45">
        <f>+'[1]2014'!K38</f>
        <v>0.43</v>
      </c>
      <c r="EX40" s="45">
        <f>+'[1]2015'!K38</f>
        <v>2</v>
      </c>
      <c r="EY40" s="45">
        <v>0</v>
      </c>
      <c r="EZ40" s="122"/>
      <c r="FA40" s="122"/>
      <c r="FB40" s="122"/>
      <c r="FC40" s="122">
        <v>0.1</v>
      </c>
      <c r="FD40" s="122">
        <v>0.2</v>
      </c>
      <c r="FE40" s="122"/>
      <c r="FF40" s="122">
        <v>0.7</v>
      </c>
      <c r="FG40" s="122">
        <v>0</v>
      </c>
      <c r="FH40" s="122">
        <v>0.03</v>
      </c>
      <c r="FI40" s="126">
        <v>0.4</v>
      </c>
      <c r="FJ40" s="97">
        <v>0.6</v>
      </c>
      <c r="FK40" s="97">
        <v>0.3</v>
      </c>
      <c r="FL40" s="60">
        <v>1.1000000000000001</v>
      </c>
      <c r="FM40" s="61">
        <v>0.1</v>
      </c>
      <c r="FN40" s="45">
        <f>+'[1]2014'!L38</f>
        <v>0.52</v>
      </c>
      <c r="FO40" s="62">
        <f>+'[1]2015'!L38</f>
        <v>0.88100000000000001</v>
      </c>
      <c r="FP40" s="62">
        <v>0.08</v>
      </c>
      <c r="FQ40" s="122"/>
      <c r="FR40" s="122"/>
      <c r="FS40" s="122"/>
      <c r="FT40" s="122">
        <v>0.2</v>
      </c>
      <c r="FU40" s="122"/>
      <c r="FV40" s="122">
        <v>8.9999999999999993E-3</v>
      </c>
      <c r="FW40" s="122">
        <v>2.4E-2</v>
      </c>
      <c r="FX40" s="122"/>
      <c r="FY40" s="122">
        <v>6.0000000000000001E-3</v>
      </c>
      <c r="FZ40" s="126">
        <v>0.1</v>
      </c>
      <c r="GA40" s="97">
        <v>0</v>
      </c>
      <c r="GB40" s="97">
        <v>0.2</v>
      </c>
      <c r="GC40" s="60">
        <v>0.3</v>
      </c>
      <c r="GD40" s="61">
        <v>0.3</v>
      </c>
      <c r="GE40" s="45">
        <f>+'[1]2014'!M38</f>
        <v>0</v>
      </c>
      <c r="GF40" s="45">
        <f>+'[1]2015'!M38</f>
        <v>0.1</v>
      </c>
      <c r="GG40" s="45">
        <v>0</v>
      </c>
      <c r="GH40" s="122"/>
      <c r="GI40" s="122"/>
      <c r="GJ40" s="122"/>
      <c r="GK40" s="122">
        <v>0.7</v>
      </c>
      <c r="GL40" s="122">
        <v>1.4</v>
      </c>
      <c r="GM40" s="122"/>
      <c r="GN40" s="122"/>
      <c r="GO40" s="122">
        <v>0.1</v>
      </c>
      <c r="GP40" s="122">
        <v>0</v>
      </c>
      <c r="GQ40" s="126">
        <v>0.1</v>
      </c>
      <c r="GR40" s="97">
        <v>0</v>
      </c>
      <c r="GS40" s="97">
        <v>0</v>
      </c>
      <c r="GT40" s="60">
        <v>0</v>
      </c>
      <c r="GU40" s="61">
        <v>0.32</v>
      </c>
      <c r="GV40" s="45">
        <f>+'[1]2014'!N38</f>
        <v>0</v>
      </c>
      <c r="GW40" s="45">
        <f>+'[1]2015'!N38</f>
        <v>0</v>
      </c>
      <c r="GX40" s="45">
        <v>0</v>
      </c>
      <c r="GY40" s="122"/>
      <c r="GZ40" s="122">
        <v>2.4</v>
      </c>
      <c r="HA40" s="122">
        <v>4.45</v>
      </c>
      <c r="HB40" s="122">
        <v>56.4</v>
      </c>
      <c r="HC40" s="122">
        <v>69.099999999999994</v>
      </c>
      <c r="HD40" s="122">
        <v>37.299999999999997</v>
      </c>
      <c r="HE40" s="122">
        <v>89</v>
      </c>
      <c r="HF40" s="122">
        <v>153.69999999999999</v>
      </c>
      <c r="HG40" s="122">
        <v>72.599999999999994</v>
      </c>
      <c r="HH40" s="126">
        <v>92</v>
      </c>
      <c r="HI40" s="97">
        <v>63.8</v>
      </c>
      <c r="HJ40" s="97">
        <v>17</v>
      </c>
      <c r="HK40" s="60">
        <v>46</v>
      </c>
      <c r="HL40" s="61">
        <v>61.1</v>
      </c>
      <c r="HM40" s="45">
        <f>+'[1]2014'!O38</f>
        <v>51.4</v>
      </c>
      <c r="HN40" s="62">
        <f>+'[1]2015'!O38</f>
        <v>103.045</v>
      </c>
      <c r="HO40" s="62">
        <v>126.3</v>
      </c>
      <c r="HP40" s="122">
        <v>17.3</v>
      </c>
      <c r="HQ40" s="122">
        <v>14.4</v>
      </c>
      <c r="HR40" s="122">
        <v>57.4</v>
      </c>
      <c r="HS40" s="122">
        <v>21.8</v>
      </c>
      <c r="HT40" s="122">
        <v>10.9</v>
      </c>
      <c r="HU40" s="122">
        <v>6.1</v>
      </c>
      <c r="HV40" s="122"/>
      <c r="HW40" s="122">
        <v>1.9</v>
      </c>
      <c r="HX40" s="122">
        <v>10</v>
      </c>
      <c r="HY40" s="126">
        <v>31.2</v>
      </c>
      <c r="HZ40" s="97">
        <v>90.3</v>
      </c>
      <c r="IA40" s="97">
        <v>80.5</v>
      </c>
      <c r="IB40" s="60">
        <v>63.2</v>
      </c>
      <c r="IC40" s="61">
        <v>90.3</v>
      </c>
      <c r="ID40" s="45">
        <f>+'[1]2014'!P38</f>
        <v>110.4</v>
      </c>
      <c r="IE40" s="62">
        <f>+'[1]2015'!P38</f>
        <v>136.98400000000001</v>
      </c>
      <c r="IF40" s="62">
        <v>102.9</v>
      </c>
      <c r="IG40" s="122">
        <v>4</v>
      </c>
      <c r="IH40" s="122"/>
      <c r="II40" s="122"/>
      <c r="IJ40" s="122">
        <v>0.1</v>
      </c>
      <c r="IK40" s="122">
        <v>0.3</v>
      </c>
      <c r="IL40" s="122"/>
      <c r="IM40" s="122"/>
      <c r="IN40" s="122"/>
      <c r="IO40" s="122">
        <v>0.15</v>
      </c>
      <c r="IP40" s="126">
        <v>4.0999999999999996</v>
      </c>
      <c r="IQ40" s="97">
        <v>0</v>
      </c>
      <c r="IR40" s="97">
        <v>0</v>
      </c>
      <c r="IS40" s="60">
        <v>0</v>
      </c>
      <c r="IT40" s="61">
        <v>0</v>
      </c>
      <c r="IU40" s="49">
        <f>+'[1]2014'!Q38</f>
        <v>0</v>
      </c>
      <c r="IV40" s="49">
        <f>+'[1]2015'!Q38</f>
        <v>0</v>
      </c>
      <c r="IW40" s="49">
        <v>0</v>
      </c>
    </row>
    <row r="41" spans="1:257" ht="15">
      <c r="A41" s="30" t="s">
        <v>89</v>
      </c>
      <c r="B41" s="31" t="s">
        <v>85</v>
      </c>
      <c r="C41" s="116">
        <f t="shared" si="45"/>
        <v>1873</v>
      </c>
      <c r="D41" s="116">
        <f t="shared" si="45"/>
        <v>2328.6</v>
      </c>
      <c r="E41" s="116">
        <f t="shared" si="45"/>
        <v>2307.9</v>
      </c>
      <c r="F41" s="116">
        <f t="shared" si="45"/>
        <v>1869.1999999999998</v>
      </c>
      <c r="G41" s="116">
        <f t="shared" si="45"/>
        <v>1464.1000000000001</v>
      </c>
      <c r="H41" s="116">
        <f t="shared" si="45"/>
        <v>625.5</v>
      </c>
      <c r="I41" s="116">
        <f t="shared" si="45"/>
        <v>741.5</v>
      </c>
      <c r="J41" s="32">
        <v>754.5</v>
      </c>
      <c r="K41" s="32">
        <v>1196</v>
      </c>
      <c r="L41" s="116">
        <f>AB41+AR41+BI41+BY41+CO41+DE41+DU41+EK41+FA41+FQ41+GA41+GQ41+HG41+HW41</f>
        <v>1190</v>
      </c>
      <c r="M41" s="131">
        <f>AC41+AS41+BI41+BY41+CO41+DE41+DU41+EK41+FA41+FQ41+GA41+GQ41+HG41+HW41</f>
        <v>1264.5</v>
      </c>
      <c r="N41" s="38">
        <v>1394.5</v>
      </c>
      <c r="O41" s="38">
        <v>1591.4</v>
      </c>
      <c r="P41" s="34">
        <v>2208.5</v>
      </c>
      <c r="Q41" s="34">
        <f>+'[1]2014'!R39</f>
        <v>3567.1000000000004</v>
      </c>
      <c r="R41" s="34">
        <v>4290.6042699999998</v>
      </c>
      <c r="S41" s="35">
        <v>6694.494999999999</v>
      </c>
      <c r="T41" s="36">
        <v>120</v>
      </c>
      <c r="U41" s="36">
        <v>160</v>
      </c>
      <c r="V41" s="36">
        <v>170</v>
      </c>
      <c r="W41" s="36">
        <v>167</v>
      </c>
      <c r="X41" s="36">
        <v>35</v>
      </c>
      <c r="Y41" s="36">
        <v>45</v>
      </c>
      <c r="Z41" s="36">
        <v>4.5</v>
      </c>
      <c r="AA41" s="36">
        <v>38.5</v>
      </c>
      <c r="AB41" s="36">
        <v>44</v>
      </c>
      <c r="AC41" s="36">
        <v>81.5</v>
      </c>
      <c r="AD41" s="40">
        <v>154.5</v>
      </c>
      <c r="AE41" s="38">
        <v>10</v>
      </c>
      <c r="AF41" s="38">
        <v>48.5</v>
      </c>
      <c r="AG41" s="38">
        <v>331.4</v>
      </c>
      <c r="AH41" s="38">
        <f>+'[1]2014'!D39</f>
        <v>133.69999999999999</v>
      </c>
      <c r="AI41" s="38">
        <v>235.23</v>
      </c>
      <c r="AJ41" s="39">
        <v>374.8</v>
      </c>
      <c r="AK41" s="36">
        <v>134.30000000000001</v>
      </c>
      <c r="AL41" s="36">
        <v>250</v>
      </c>
      <c r="AM41" s="36">
        <v>180</v>
      </c>
      <c r="AN41" s="36">
        <v>35</v>
      </c>
      <c r="AO41" s="36">
        <v>69</v>
      </c>
      <c r="AP41" s="36">
        <v>1.2</v>
      </c>
      <c r="AQ41" s="36">
        <v>44</v>
      </c>
      <c r="AR41" s="36">
        <v>37</v>
      </c>
      <c r="AS41" s="36">
        <v>74</v>
      </c>
      <c r="AT41" s="36">
        <v>39.5</v>
      </c>
      <c r="AU41" s="40">
        <v>190.8</v>
      </c>
      <c r="AV41" s="37">
        <v>20</v>
      </c>
      <c r="AW41" s="37">
        <v>58</v>
      </c>
      <c r="AX41" s="37">
        <v>0</v>
      </c>
      <c r="AY41" s="40">
        <f>+'[1]2014'!E39</f>
        <v>335.59999999999997</v>
      </c>
      <c r="AZ41" s="40">
        <f>+'[1]2015'!E39</f>
        <v>420.57099999999997</v>
      </c>
      <c r="BA41" s="41">
        <v>453.6</v>
      </c>
      <c r="BB41" s="36">
        <v>35</v>
      </c>
      <c r="BC41" s="36">
        <v>147</v>
      </c>
      <c r="BD41" s="36">
        <v>417</v>
      </c>
      <c r="BE41" s="87"/>
      <c r="BF41" s="36">
        <v>95</v>
      </c>
      <c r="BG41" s="36">
        <v>10</v>
      </c>
      <c r="BH41" s="87"/>
      <c r="BI41" s="36">
        <v>8</v>
      </c>
      <c r="BJ41" s="36">
        <v>31.5</v>
      </c>
      <c r="BK41" s="32" t="s">
        <v>90</v>
      </c>
      <c r="BL41" s="97">
        <v>239.1</v>
      </c>
      <c r="BM41" s="65">
        <v>90.5</v>
      </c>
      <c r="BN41" s="60">
        <v>90.5</v>
      </c>
      <c r="BO41" s="61">
        <v>229.2</v>
      </c>
      <c r="BP41" s="45">
        <f>+'[1]2014'!F39</f>
        <v>363.79999999999995</v>
      </c>
      <c r="BQ41" s="62">
        <f>+'[1]2015'!F39</f>
        <v>415.83420000000001</v>
      </c>
      <c r="BR41" s="62">
        <v>480.5</v>
      </c>
      <c r="BS41" s="123">
        <v>0</v>
      </c>
      <c r="BT41" s="123">
        <v>41.9</v>
      </c>
      <c r="BU41" s="123">
        <v>45.9</v>
      </c>
      <c r="BV41" s="123">
        <v>105</v>
      </c>
      <c r="BW41" s="123">
        <v>35</v>
      </c>
      <c r="BX41" s="123">
        <v>20</v>
      </c>
      <c r="BY41" s="123"/>
      <c r="BZ41" s="123">
        <v>15</v>
      </c>
      <c r="CA41" s="123">
        <v>28</v>
      </c>
      <c r="CB41" s="126">
        <v>110</v>
      </c>
      <c r="CC41" s="97">
        <v>68.5</v>
      </c>
      <c r="CD41" s="59">
        <v>114.5</v>
      </c>
      <c r="CE41" s="60">
        <v>120</v>
      </c>
      <c r="CF41" s="61">
        <v>732.6</v>
      </c>
      <c r="CG41" s="45">
        <f>+'[1]2014'!G39</f>
        <v>549.9</v>
      </c>
      <c r="CH41" s="62">
        <f>+'[1]2015'!G39</f>
        <v>754.82029999999997</v>
      </c>
      <c r="CI41" s="62">
        <v>1102.5999999999999</v>
      </c>
      <c r="CJ41" s="123">
        <v>630</v>
      </c>
      <c r="CK41" s="123">
        <v>185</v>
      </c>
      <c r="CL41" s="123">
        <v>110</v>
      </c>
      <c r="CM41" s="123">
        <v>8.9</v>
      </c>
      <c r="CN41" s="123">
        <v>218</v>
      </c>
      <c r="CO41" s="123">
        <v>110</v>
      </c>
      <c r="CP41" s="123">
        <v>200</v>
      </c>
      <c r="CQ41" s="123">
        <v>10</v>
      </c>
      <c r="CR41" s="123">
        <v>4</v>
      </c>
      <c r="CS41" s="126">
        <v>61</v>
      </c>
      <c r="CT41" s="97">
        <v>204.6</v>
      </c>
      <c r="CU41" s="97">
        <v>175</v>
      </c>
      <c r="CV41" s="60">
        <v>190</v>
      </c>
      <c r="CW41" s="61">
        <v>135</v>
      </c>
      <c r="CX41" s="45">
        <f>+'[1]2014'!H39</f>
        <v>276.2</v>
      </c>
      <c r="CY41" s="62">
        <f>+'[1]2015'!H39</f>
        <v>455.72149999999999</v>
      </c>
      <c r="CZ41" s="62">
        <v>652.6</v>
      </c>
      <c r="DA41" s="123">
        <v>80</v>
      </c>
      <c r="DB41" s="123">
        <v>174.4</v>
      </c>
      <c r="DC41" s="123">
        <v>113.5</v>
      </c>
      <c r="DD41" s="123">
        <v>250.9</v>
      </c>
      <c r="DE41" s="123">
        <v>65.7</v>
      </c>
      <c r="DF41" s="123">
        <v>6.7</v>
      </c>
      <c r="DG41" s="123">
        <v>72.3</v>
      </c>
      <c r="DH41" s="123">
        <v>35</v>
      </c>
      <c r="DI41" s="123">
        <v>136.6</v>
      </c>
      <c r="DJ41" s="126">
        <v>102.8</v>
      </c>
      <c r="DK41" s="97">
        <v>53.5</v>
      </c>
      <c r="DL41" s="97">
        <v>169</v>
      </c>
      <c r="DM41" s="60">
        <v>186.7</v>
      </c>
      <c r="DN41" s="61">
        <v>99.2</v>
      </c>
      <c r="DO41" s="45">
        <f>+'[1]2014'!I39</f>
        <v>93.199999999999989</v>
      </c>
      <c r="DP41" s="62">
        <f>+'[1]2015'!I39</f>
        <v>129.63086999999999</v>
      </c>
      <c r="DQ41" s="62">
        <v>292.52000000000004</v>
      </c>
      <c r="DR41" s="123">
        <v>0.6</v>
      </c>
      <c r="DS41" s="123">
        <v>229.6</v>
      </c>
      <c r="DT41" s="123">
        <v>178</v>
      </c>
      <c r="DU41" s="123">
        <v>106</v>
      </c>
      <c r="DV41" s="123">
        <v>12.5</v>
      </c>
      <c r="DW41" s="123">
        <v>65</v>
      </c>
      <c r="DX41" s="123"/>
      <c r="DY41" s="123">
        <v>20</v>
      </c>
      <c r="DZ41" s="123">
        <v>105</v>
      </c>
      <c r="EA41" s="126">
        <v>50.6</v>
      </c>
      <c r="EB41" s="97">
        <v>45.9</v>
      </c>
      <c r="EC41" s="97">
        <v>72</v>
      </c>
      <c r="ED41" s="60">
        <v>213</v>
      </c>
      <c r="EE41" s="61">
        <v>260.8</v>
      </c>
      <c r="EF41" s="45">
        <f>+'[1]2014'!J39</f>
        <v>256.89999999999998</v>
      </c>
      <c r="EG41" s="62">
        <f>+'[1]2015'!J39</f>
        <v>251.96100000000001</v>
      </c>
      <c r="EH41" s="62">
        <v>541</v>
      </c>
      <c r="EI41" s="123">
        <v>75</v>
      </c>
      <c r="EJ41" s="123">
        <v>298</v>
      </c>
      <c r="EK41" s="123">
        <v>165</v>
      </c>
      <c r="EL41" s="123">
        <v>238.3</v>
      </c>
      <c r="EM41" s="123">
        <v>95.6</v>
      </c>
      <c r="EN41" s="123"/>
      <c r="EO41" s="123">
        <v>56</v>
      </c>
      <c r="EP41" s="123">
        <v>29</v>
      </c>
      <c r="EQ41" s="123"/>
      <c r="ER41" s="126">
        <v>39</v>
      </c>
      <c r="ES41" s="97">
        <v>137.1</v>
      </c>
      <c r="ET41" s="97">
        <v>203.3</v>
      </c>
      <c r="EU41" s="60">
        <v>129.80000000000001</v>
      </c>
      <c r="EV41" s="61">
        <v>70</v>
      </c>
      <c r="EW41" s="45">
        <f>+'[1]2014'!K39</f>
        <v>375.6</v>
      </c>
      <c r="EX41" s="62">
        <f>+'[1]2015'!K39</f>
        <v>268.92744999999996</v>
      </c>
      <c r="EY41" s="62">
        <v>515.94000000000005</v>
      </c>
      <c r="EZ41" s="123">
        <v>110</v>
      </c>
      <c r="FA41" s="123">
        <v>97</v>
      </c>
      <c r="FB41" s="123">
        <v>135.69999999999999</v>
      </c>
      <c r="FC41" s="123">
        <v>98</v>
      </c>
      <c r="FD41" s="123">
        <v>108</v>
      </c>
      <c r="FE41" s="123">
        <v>9</v>
      </c>
      <c r="FF41" s="123">
        <v>32.299999999999997</v>
      </c>
      <c r="FG41" s="123">
        <v>70</v>
      </c>
      <c r="FH41" s="123">
        <v>205</v>
      </c>
      <c r="FI41" s="126">
        <v>149.80000000000001</v>
      </c>
      <c r="FJ41" s="97">
        <v>64.2</v>
      </c>
      <c r="FK41" s="97">
        <v>35.299999999999997</v>
      </c>
      <c r="FL41" s="60">
        <v>31.4</v>
      </c>
      <c r="FM41" s="61">
        <v>5.8</v>
      </c>
      <c r="FN41" s="45">
        <f>+'[1]2014'!L39</f>
        <v>79</v>
      </c>
      <c r="FO41" s="62">
        <f>+'[1]2015'!L39</f>
        <v>86.263049999999993</v>
      </c>
      <c r="FP41" s="62">
        <v>181.26</v>
      </c>
      <c r="FQ41" s="123">
        <v>170</v>
      </c>
      <c r="FR41" s="123">
        <v>94</v>
      </c>
      <c r="FS41" s="123">
        <v>290.60000000000002</v>
      </c>
      <c r="FT41" s="123">
        <v>183</v>
      </c>
      <c r="FU41" s="123">
        <v>487</v>
      </c>
      <c r="FV41" s="123">
        <v>200</v>
      </c>
      <c r="FW41" s="123">
        <v>212.5</v>
      </c>
      <c r="FX41" s="123">
        <v>280</v>
      </c>
      <c r="FY41" s="123">
        <v>120</v>
      </c>
      <c r="FZ41" s="126">
        <v>90</v>
      </c>
      <c r="GA41" s="97">
        <v>55</v>
      </c>
      <c r="GB41" s="97">
        <v>25.9</v>
      </c>
      <c r="GC41" s="60">
        <v>13</v>
      </c>
      <c r="GD41" s="61">
        <v>0</v>
      </c>
      <c r="GE41" s="45">
        <f>+'[1]2014'!M39</f>
        <v>207.5</v>
      </c>
      <c r="GF41" s="62">
        <f>+'[1]2015'!M39</f>
        <v>258.80090000000001</v>
      </c>
      <c r="GG41" s="62">
        <v>668.44999999999993</v>
      </c>
      <c r="GH41" s="123">
        <v>278</v>
      </c>
      <c r="GI41" s="123">
        <v>298</v>
      </c>
      <c r="GJ41" s="123">
        <v>220</v>
      </c>
      <c r="GK41" s="123">
        <v>146</v>
      </c>
      <c r="GL41" s="123">
        <v>135</v>
      </c>
      <c r="GM41" s="123">
        <v>115</v>
      </c>
      <c r="GN41" s="123">
        <v>89.1</v>
      </c>
      <c r="GO41" s="123">
        <v>50</v>
      </c>
      <c r="GP41" s="123">
        <v>107</v>
      </c>
      <c r="GQ41" s="126">
        <v>186</v>
      </c>
      <c r="GR41" s="97">
        <v>124</v>
      </c>
      <c r="GS41" s="97">
        <v>112</v>
      </c>
      <c r="GT41" s="60">
        <v>67</v>
      </c>
      <c r="GU41" s="61">
        <v>15</v>
      </c>
      <c r="GV41" s="45">
        <f>+'[1]2014'!N39</f>
        <v>198.3</v>
      </c>
      <c r="GW41" s="62">
        <f>+'[1]2015'!N39</f>
        <v>229.88</v>
      </c>
      <c r="GX41" s="62">
        <v>282.71500000000003</v>
      </c>
      <c r="GY41" s="123">
        <v>0.5</v>
      </c>
      <c r="GZ41" s="123">
        <v>40.700000000000003</v>
      </c>
      <c r="HA41" s="123">
        <v>118</v>
      </c>
      <c r="HB41" s="123">
        <v>197.5</v>
      </c>
      <c r="HC41" s="123">
        <v>52.3</v>
      </c>
      <c r="HD41" s="123">
        <v>35</v>
      </c>
      <c r="HE41" s="123">
        <v>18.3</v>
      </c>
      <c r="HF41" s="123">
        <v>100</v>
      </c>
      <c r="HG41" s="123">
        <v>88.3</v>
      </c>
      <c r="HH41" s="126">
        <v>160</v>
      </c>
      <c r="HI41" s="97">
        <v>97.1</v>
      </c>
      <c r="HJ41" s="97">
        <v>175</v>
      </c>
      <c r="HK41" s="60">
        <v>175</v>
      </c>
      <c r="HL41" s="61">
        <v>151.5</v>
      </c>
      <c r="HM41" s="45">
        <f>+'[1]2014'!O39</f>
        <v>287.60000000000002</v>
      </c>
      <c r="HN41" s="62">
        <f>+'[1]2015'!O39</f>
        <v>297.42154999999997</v>
      </c>
      <c r="HO41" s="62">
        <v>456.27</v>
      </c>
      <c r="HP41" s="123">
        <v>239.1</v>
      </c>
      <c r="HQ41" s="123">
        <v>308</v>
      </c>
      <c r="HR41" s="123">
        <v>134.19999999999999</v>
      </c>
      <c r="HS41" s="123">
        <v>298.60000000000002</v>
      </c>
      <c r="HT41" s="123">
        <v>53</v>
      </c>
      <c r="HU41" s="123">
        <v>1.6</v>
      </c>
      <c r="HV41" s="123">
        <v>4</v>
      </c>
      <c r="HW41" s="123">
        <v>58</v>
      </c>
      <c r="HX41" s="123">
        <v>246.6</v>
      </c>
      <c r="HY41" s="126">
        <v>72</v>
      </c>
      <c r="HZ41" s="97">
        <v>178.3</v>
      </c>
      <c r="IA41" s="97">
        <v>152.5</v>
      </c>
      <c r="IB41" s="60">
        <v>236</v>
      </c>
      <c r="IC41" s="61">
        <v>178</v>
      </c>
      <c r="ID41" s="45">
        <f>+'[1]2014'!P39</f>
        <v>264.8</v>
      </c>
      <c r="IE41" s="62">
        <f>+'[1]2015'!P39</f>
        <v>345.39144999999996</v>
      </c>
      <c r="IF41" s="62">
        <v>334.57</v>
      </c>
      <c r="IG41" s="123">
        <v>0.5</v>
      </c>
      <c r="IH41" s="123">
        <v>5</v>
      </c>
      <c r="II41" s="123">
        <v>30</v>
      </c>
      <c r="IJ41" s="123">
        <v>35</v>
      </c>
      <c r="IK41" s="123">
        <v>3</v>
      </c>
      <c r="IL41" s="123">
        <v>7</v>
      </c>
      <c r="IM41" s="123">
        <v>8.5</v>
      </c>
      <c r="IN41" s="123">
        <v>4</v>
      </c>
      <c r="IO41" s="123">
        <v>6</v>
      </c>
      <c r="IP41" s="126">
        <v>1.2</v>
      </c>
      <c r="IQ41" s="97">
        <v>6.5</v>
      </c>
      <c r="IR41" s="97">
        <v>32.5</v>
      </c>
      <c r="IS41" s="60">
        <v>32.5</v>
      </c>
      <c r="IT41" s="61">
        <v>0</v>
      </c>
      <c r="IU41" s="49">
        <f>+'[1]2014'!Q39</f>
        <v>145</v>
      </c>
      <c r="IV41" s="72">
        <f>+'[1]2015'!Q39</f>
        <v>140.15099999999998</v>
      </c>
      <c r="IW41" s="72">
        <v>357.67</v>
      </c>
    </row>
    <row r="42" spans="1:257" s="141" customFormat="1" ht="13.9" customHeight="1">
      <c r="A42" s="132" t="s">
        <v>91</v>
      </c>
      <c r="B42" s="31" t="s">
        <v>92</v>
      </c>
      <c r="C42" s="32">
        <v>4304.3999999999996</v>
      </c>
      <c r="D42" s="32">
        <v>4376.1000000000004</v>
      </c>
      <c r="E42" s="32">
        <v>3415.6</v>
      </c>
      <c r="F42" s="32">
        <v>2883.9</v>
      </c>
      <c r="G42" s="32">
        <v>2583.3000000000002</v>
      </c>
      <c r="H42" s="32">
        <v>4996.2</v>
      </c>
      <c r="I42" s="32">
        <v>9012.8612300000004</v>
      </c>
      <c r="J42" s="32">
        <v>6602.9003000000002</v>
      </c>
      <c r="K42" s="32">
        <v>3428.6261</v>
      </c>
      <c r="L42" s="32">
        <v>2357.9</v>
      </c>
      <c r="M42" s="38">
        <v>3405.6</v>
      </c>
      <c r="N42" s="38">
        <v>4344.1000000000004</v>
      </c>
      <c r="O42" s="133">
        <v>18298.099999999999</v>
      </c>
      <c r="P42" s="134">
        <v>13162208.1</v>
      </c>
      <c r="Q42" s="134">
        <f>+'[1]2014'!R40</f>
        <v>12736483.700000003</v>
      </c>
      <c r="R42" s="34">
        <v>12141836.9</v>
      </c>
      <c r="S42" s="35">
        <v>35998537.800000004</v>
      </c>
      <c r="T42" s="36">
        <v>1488</v>
      </c>
      <c r="U42" s="36">
        <v>1555</v>
      </c>
      <c r="V42" s="36">
        <v>1217.3</v>
      </c>
      <c r="W42" s="36">
        <v>1163.5</v>
      </c>
      <c r="X42" s="36">
        <v>1491.8</v>
      </c>
      <c r="Y42" s="36">
        <v>8503</v>
      </c>
      <c r="Z42" s="36">
        <v>2365</v>
      </c>
      <c r="AA42" s="36">
        <v>7253</v>
      </c>
      <c r="AB42" s="36">
        <v>109442.3</v>
      </c>
      <c r="AC42" s="36">
        <v>91025</v>
      </c>
      <c r="AD42" s="36">
        <v>54800</v>
      </c>
      <c r="AE42" s="38">
        <v>12</v>
      </c>
      <c r="AF42" s="38">
        <v>14392</v>
      </c>
      <c r="AG42" s="38">
        <v>7640.9</v>
      </c>
      <c r="AH42" s="38">
        <f>+'[1]2014'!D40</f>
        <v>42635.199999999997</v>
      </c>
      <c r="AI42" s="38">
        <v>29836.3</v>
      </c>
      <c r="AJ42" s="39">
        <v>31437.9</v>
      </c>
      <c r="AK42" s="36">
        <v>20919.2</v>
      </c>
      <c r="AL42" s="36">
        <v>19717.400000000001</v>
      </c>
      <c r="AM42" s="36">
        <v>11991</v>
      </c>
      <c r="AN42" s="36">
        <v>2544</v>
      </c>
      <c r="AO42" s="36">
        <v>4390</v>
      </c>
      <c r="AP42" s="36">
        <v>5194</v>
      </c>
      <c r="AQ42" s="36">
        <v>926.4</v>
      </c>
      <c r="AR42" s="36">
        <v>1280</v>
      </c>
      <c r="AS42" s="36">
        <v>3286</v>
      </c>
      <c r="AT42" s="36">
        <v>2360</v>
      </c>
      <c r="AU42" s="36">
        <v>644</v>
      </c>
      <c r="AV42" s="40">
        <v>0</v>
      </c>
      <c r="AW42" s="40">
        <v>3402</v>
      </c>
      <c r="AX42" s="40">
        <v>33962</v>
      </c>
      <c r="AY42" s="40">
        <f>+'[1]2014'!E40</f>
        <v>45342.2</v>
      </c>
      <c r="AZ42" s="40">
        <f>+'[1]2015'!E40</f>
        <v>37047.4</v>
      </c>
      <c r="BA42" s="41">
        <v>15821.7</v>
      </c>
      <c r="BB42" s="36">
        <v>300</v>
      </c>
      <c r="BC42" s="36">
        <v>186.6</v>
      </c>
      <c r="BD42" s="87"/>
      <c r="BE42" s="36">
        <v>5600</v>
      </c>
      <c r="BF42" s="36">
        <v>5600</v>
      </c>
      <c r="BG42" s="36">
        <v>0</v>
      </c>
      <c r="BH42" s="36">
        <v>786.1</v>
      </c>
      <c r="BI42" s="36">
        <v>0</v>
      </c>
      <c r="BJ42" s="36">
        <v>0</v>
      </c>
      <c r="BK42" s="32" t="s">
        <v>93</v>
      </c>
      <c r="BL42" s="123">
        <v>2798</v>
      </c>
      <c r="BM42" s="97">
        <v>5772</v>
      </c>
      <c r="BN42" s="135">
        <v>40201.199999999997</v>
      </c>
      <c r="BO42" s="62">
        <v>26799.200000000001</v>
      </c>
      <c r="BP42" s="45">
        <f>+'[1]2014'!F40</f>
        <v>31153</v>
      </c>
      <c r="BQ42" s="45">
        <f>+'[1]2015'!F40</f>
        <v>1579510.2</v>
      </c>
      <c r="BR42" s="45">
        <v>8546445.9000000004</v>
      </c>
      <c r="BS42" s="126">
        <v>13618.1</v>
      </c>
      <c r="BT42" s="126">
        <v>9552.2999999999993</v>
      </c>
      <c r="BU42" s="126">
        <v>10000</v>
      </c>
      <c r="BV42" s="126">
        <v>13160</v>
      </c>
      <c r="BW42" s="126">
        <v>12131</v>
      </c>
      <c r="BX42" s="126">
        <v>16429</v>
      </c>
      <c r="BY42" s="126">
        <v>2843.5</v>
      </c>
      <c r="BZ42" s="123">
        <v>4130</v>
      </c>
      <c r="CA42" s="123">
        <v>5975</v>
      </c>
      <c r="CB42" s="126">
        <v>13152.8</v>
      </c>
      <c r="CC42" s="123">
        <v>7358.8</v>
      </c>
      <c r="CD42" s="97">
        <v>7404.6</v>
      </c>
      <c r="CE42" s="136">
        <v>5942.2</v>
      </c>
      <c r="CF42" s="76">
        <v>19182</v>
      </c>
      <c r="CG42" s="103">
        <f>+'[1]2014'!G40</f>
        <v>480635.6</v>
      </c>
      <c r="CH42" s="45">
        <f>+'[1]2015'!G40</f>
        <v>1245844</v>
      </c>
      <c r="CI42" s="45">
        <v>5861.5</v>
      </c>
      <c r="CJ42" s="137">
        <v>5260</v>
      </c>
      <c r="CK42" s="137">
        <v>559.79999999999995</v>
      </c>
      <c r="CL42" s="137">
        <v>1806</v>
      </c>
      <c r="CM42" s="137">
        <v>2748.5</v>
      </c>
      <c r="CN42" s="137">
        <v>1558</v>
      </c>
      <c r="CO42" s="137">
        <v>1945</v>
      </c>
      <c r="CP42" s="137">
        <v>1479</v>
      </c>
      <c r="CQ42" s="138">
        <v>1626</v>
      </c>
      <c r="CR42" s="138">
        <v>7945</v>
      </c>
      <c r="CS42" s="137">
        <v>3132</v>
      </c>
      <c r="CT42" s="138">
        <v>5294.6</v>
      </c>
      <c r="CU42" s="65">
        <v>19050</v>
      </c>
      <c r="CV42" s="135">
        <v>12993.3</v>
      </c>
      <c r="CW42" s="62">
        <v>9997.5</v>
      </c>
      <c r="CX42" s="45">
        <f>+'[1]2014'!H40</f>
        <v>4020</v>
      </c>
      <c r="CY42" s="62">
        <f>+'[1]2015'!H40</f>
        <v>25105.5</v>
      </c>
      <c r="CZ42" s="62">
        <v>11614</v>
      </c>
      <c r="DA42" s="126">
        <v>3310.3</v>
      </c>
      <c r="DB42" s="126">
        <v>8181.9</v>
      </c>
      <c r="DC42" s="126">
        <v>8038.5</v>
      </c>
      <c r="DD42" s="126">
        <v>10919.2</v>
      </c>
      <c r="DE42" s="126">
        <v>24074.1</v>
      </c>
      <c r="DF42" s="126">
        <v>17218</v>
      </c>
      <c r="DG42" s="126">
        <v>13958</v>
      </c>
      <c r="DH42" s="123">
        <v>16990.8</v>
      </c>
      <c r="DI42" s="123">
        <v>17211.8</v>
      </c>
      <c r="DJ42" s="126">
        <v>8530.7000000000007</v>
      </c>
      <c r="DK42" s="123">
        <v>7356.4</v>
      </c>
      <c r="DL42" s="97">
        <v>39602.400000000001</v>
      </c>
      <c r="DM42" s="135">
        <v>39360.800000000003</v>
      </c>
      <c r="DN42" s="62">
        <v>43595.5</v>
      </c>
      <c r="DO42" s="45">
        <f>+'[1]2014'!I40</f>
        <v>51094.5</v>
      </c>
      <c r="DP42" s="45">
        <f>+'[1]2015'!I40</f>
        <v>49277.3</v>
      </c>
      <c r="DQ42" s="45">
        <v>47220.7</v>
      </c>
      <c r="DR42" s="126">
        <v>2200</v>
      </c>
      <c r="DS42" s="126">
        <v>248.8</v>
      </c>
      <c r="DT42" s="126">
        <v>409.4</v>
      </c>
      <c r="DU42" s="126"/>
      <c r="DV42" s="126"/>
      <c r="DW42" s="126"/>
      <c r="DX42" s="126"/>
      <c r="DY42" s="123"/>
      <c r="DZ42" s="123">
        <v>13368</v>
      </c>
      <c r="EA42" s="126">
        <v>6673.5</v>
      </c>
      <c r="EB42" s="123">
        <v>5984.6</v>
      </c>
      <c r="EC42" s="97">
        <v>14454</v>
      </c>
      <c r="ED42" s="135">
        <v>2289</v>
      </c>
      <c r="EE42" s="62">
        <v>3375</v>
      </c>
      <c r="EF42" s="45">
        <f>+'[1]2014'!J40</f>
        <v>11640</v>
      </c>
      <c r="EG42" s="45">
        <f>+'[1]2015'!J40</f>
        <v>11658</v>
      </c>
      <c r="EH42" s="45">
        <v>9892525.4000000004</v>
      </c>
      <c r="EI42" s="126">
        <v>2094.6</v>
      </c>
      <c r="EJ42" s="126">
        <v>7267</v>
      </c>
      <c r="EK42" s="126">
        <v>10638.5</v>
      </c>
      <c r="EL42" s="126">
        <v>7417.1</v>
      </c>
      <c r="EM42" s="126">
        <v>5901</v>
      </c>
      <c r="EN42" s="126">
        <v>5469.6</v>
      </c>
      <c r="EO42" s="126">
        <v>1256.5</v>
      </c>
      <c r="EP42" s="123">
        <v>540</v>
      </c>
      <c r="EQ42" s="123">
        <v>4550</v>
      </c>
      <c r="ER42" s="126">
        <v>0</v>
      </c>
      <c r="ES42" s="123">
        <v>2000</v>
      </c>
      <c r="ET42" s="97">
        <v>3011.5</v>
      </c>
      <c r="EU42" s="135">
        <v>3790</v>
      </c>
      <c r="EV42" s="62">
        <v>1090</v>
      </c>
      <c r="EW42" s="45">
        <f>+'[1]2014'!K40</f>
        <v>1880</v>
      </c>
      <c r="EX42" s="45">
        <f>+'[1]2015'!K40</f>
        <v>8487</v>
      </c>
      <c r="EY42" s="45">
        <v>782</v>
      </c>
      <c r="EZ42" s="126">
        <v>7368.9</v>
      </c>
      <c r="FA42" s="126">
        <v>8767.5</v>
      </c>
      <c r="FB42" s="126">
        <v>9520.6</v>
      </c>
      <c r="FC42" s="126">
        <v>9185.7000000000007</v>
      </c>
      <c r="FD42" s="126">
        <v>3561.8</v>
      </c>
      <c r="FE42" s="126">
        <v>2010</v>
      </c>
      <c r="FF42" s="126">
        <v>2460</v>
      </c>
      <c r="FG42" s="123">
        <v>3815</v>
      </c>
      <c r="FH42" s="123">
        <v>1650.5</v>
      </c>
      <c r="FI42" s="126">
        <v>10753</v>
      </c>
      <c r="FJ42" s="123">
        <v>6475.8</v>
      </c>
      <c r="FK42" s="97">
        <v>16363.5</v>
      </c>
      <c r="FL42" s="135">
        <v>20660</v>
      </c>
      <c r="FM42" s="62">
        <v>28069.5</v>
      </c>
      <c r="FN42" s="45">
        <f>+'[1]2014'!L40</f>
        <v>21229</v>
      </c>
      <c r="FO42" s="45">
        <f>+'[1]2015'!L40</f>
        <v>15256</v>
      </c>
      <c r="FP42" s="45">
        <v>6667</v>
      </c>
      <c r="FQ42" s="126">
        <v>15984</v>
      </c>
      <c r="FR42" s="126">
        <v>16748</v>
      </c>
      <c r="FS42" s="126">
        <v>17389.099999999999</v>
      </c>
      <c r="FT42" s="126">
        <v>12057.8</v>
      </c>
      <c r="FU42" s="126">
        <v>6625</v>
      </c>
      <c r="FV42" s="126">
        <v>11225.4</v>
      </c>
      <c r="FW42" s="126">
        <v>16641.7</v>
      </c>
      <c r="FX42" s="123">
        <v>21308.6</v>
      </c>
      <c r="FY42" s="123">
        <v>33819.800000000003</v>
      </c>
      <c r="FZ42" s="126">
        <v>39019.699999999997</v>
      </c>
      <c r="GA42" s="123">
        <v>32547.3</v>
      </c>
      <c r="GB42" s="97">
        <v>35216.800000000003</v>
      </c>
      <c r="GC42" s="135">
        <v>39120.400000000001</v>
      </c>
      <c r="GD42" s="62">
        <v>99323.3</v>
      </c>
      <c r="GE42" s="45">
        <f>+'[1]2014'!M40</f>
        <v>56137.1</v>
      </c>
      <c r="GF42" s="45">
        <f>+'[1]2015'!M40</f>
        <v>81181.5</v>
      </c>
      <c r="GG42" s="45">
        <v>31022.2</v>
      </c>
      <c r="GH42" s="126">
        <v>2899.2</v>
      </c>
      <c r="GI42" s="126">
        <v>7775</v>
      </c>
      <c r="GJ42" s="126">
        <v>8285</v>
      </c>
      <c r="GK42" s="126">
        <v>2493.6999999999998</v>
      </c>
      <c r="GL42" s="126">
        <v>5331.7</v>
      </c>
      <c r="GM42" s="126">
        <v>10985.8</v>
      </c>
      <c r="GN42" s="126">
        <v>7141.7</v>
      </c>
      <c r="GO42" s="123">
        <v>11135.2</v>
      </c>
      <c r="GP42" s="123">
        <v>350.7</v>
      </c>
      <c r="GQ42" s="126">
        <v>2407</v>
      </c>
      <c r="GR42" s="123">
        <v>4058.6</v>
      </c>
      <c r="GS42" s="97">
        <v>15156.8</v>
      </c>
      <c r="GT42" s="135">
        <v>13837996.300000001</v>
      </c>
      <c r="GU42" s="62">
        <v>8313034.4000000004</v>
      </c>
      <c r="GV42" s="45">
        <f>+'[1]2014'!N40</f>
        <v>4193263.7</v>
      </c>
      <c r="GW42" s="45">
        <f>+'[1]2015'!N40</f>
        <v>51515.1</v>
      </c>
      <c r="GX42" s="45">
        <v>6013962.9000000004</v>
      </c>
      <c r="GY42" s="126">
        <v>1753</v>
      </c>
      <c r="GZ42" s="126">
        <v>5038.2</v>
      </c>
      <c r="HA42" s="126">
        <v>2820.5</v>
      </c>
      <c r="HB42" s="126">
        <v>2247</v>
      </c>
      <c r="HC42" s="126">
        <v>2030</v>
      </c>
      <c r="HD42" s="126">
        <v>3652</v>
      </c>
      <c r="HE42" s="126">
        <v>2075</v>
      </c>
      <c r="HF42" s="123">
        <v>1750</v>
      </c>
      <c r="HG42" s="123">
        <v>3900</v>
      </c>
      <c r="HH42" s="126">
        <v>3145</v>
      </c>
      <c r="HI42" s="123">
        <v>6032.5</v>
      </c>
      <c r="HJ42" s="97">
        <v>2313.5</v>
      </c>
      <c r="HK42" s="135">
        <v>6688.4</v>
      </c>
      <c r="HL42" s="62">
        <v>12847.5</v>
      </c>
      <c r="HM42" s="45">
        <f>+'[1]2014'!O40</f>
        <v>38100</v>
      </c>
      <c r="HN42" s="45">
        <f>+'[1]2015'!O40</f>
        <v>23013</v>
      </c>
      <c r="HO42" s="45">
        <v>10837.8</v>
      </c>
      <c r="HP42" s="126">
        <v>4163.3630000000003</v>
      </c>
      <c r="HQ42" s="126">
        <v>4220.1459999999997</v>
      </c>
      <c r="HR42" s="126">
        <v>3294.6950000000002</v>
      </c>
      <c r="HS42" s="126">
        <v>2721.2510000000002</v>
      </c>
      <c r="HT42" s="126">
        <v>2314.4349999999999</v>
      </c>
      <c r="HU42" s="126">
        <f>2674.088+2099.1</f>
        <v>4773.1880000000001</v>
      </c>
      <c r="HV42" s="126">
        <v>8842.9505000000008</v>
      </c>
      <c r="HW42" s="123">
        <v>6290.0447999999997</v>
      </c>
      <c r="HX42" s="123">
        <v>3072.8633</v>
      </c>
      <c r="HY42" s="126">
        <v>2016287.8</v>
      </c>
      <c r="HZ42" s="123">
        <v>3009389.5</v>
      </c>
      <c r="IA42" s="97">
        <v>3960145.4</v>
      </c>
      <c r="IB42" s="135">
        <v>4048760.5</v>
      </c>
      <c r="IC42" s="62">
        <v>4198092.9000000004</v>
      </c>
      <c r="ID42" s="45">
        <f>+'[1]2014'!P40</f>
        <v>6029196.6000000034</v>
      </c>
      <c r="IE42" s="45">
        <f>+'[1]2015'!P40</f>
        <v>5904277.2999999998</v>
      </c>
      <c r="IF42" s="45">
        <v>8986127.200000003</v>
      </c>
      <c r="IG42" s="126">
        <v>63.841000000000001</v>
      </c>
      <c r="IH42" s="126">
        <v>70.355999999999995</v>
      </c>
      <c r="II42" s="126">
        <v>38.787999999999997</v>
      </c>
      <c r="IJ42" s="126">
        <v>93.111000000000004</v>
      </c>
      <c r="IK42" s="126">
        <v>196.16900000000001</v>
      </c>
      <c r="IL42" s="126">
        <v>140.37899999999999</v>
      </c>
      <c r="IM42" s="126">
        <v>118.76313</v>
      </c>
      <c r="IN42" s="123">
        <v>243.02689999999998</v>
      </c>
      <c r="IO42" s="139">
        <v>154.2637</v>
      </c>
      <c r="IP42" s="126">
        <v>161417.1</v>
      </c>
      <c r="IQ42" s="123">
        <v>117967.1</v>
      </c>
      <c r="IR42" s="97">
        <v>139187.29999999999</v>
      </c>
      <c r="IS42" s="135">
        <v>222555.7</v>
      </c>
      <c r="IT42" s="62">
        <v>365198.4</v>
      </c>
      <c r="IU42" s="140">
        <f>+'[1]2014'!Q40</f>
        <v>1730156.8</v>
      </c>
      <c r="IV42" s="49">
        <f>+'[1]2015'!Q40</f>
        <v>3079828.3</v>
      </c>
      <c r="IW42" s="49">
        <v>2398211.6</v>
      </c>
    </row>
    <row r="43" spans="1:257" s="147" customFormat="1" ht="15">
      <c r="A43" s="142" t="s">
        <v>94</v>
      </c>
      <c r="B43" s="143" t="s">
        <v>21</v>
      </c>
      <c r="C43" s="144">
        <f t="shared" ref="C43:G46" si="85">+T43+AK43+BB43+BS43+CJ43+DA43+DR43+EI43+EZ43+FQ43+GH43+GY43+HP43+IG43</f>
        <v>18</v>
      </c>
      <c r="D43" s="144">
        <f t="shared" si="85"/>
        <v>20</v>
      </c>
      <c r="E43" s="144">
        <f t="shared" si="85"/>
        <v>20</v>
      </c>
      <c r="F43" s="144">
        <f t="shared" si="85"/>
        <v>20</v>
      </c>
      <c r="G43" s="144">
        <f t="shared" si="85"/>
        <v>20</v>
      </c>
      <c r="H43" s="144">
        <v>20</v>
      </c>
      <c r="I43" s="144">
        <v>20</v>
      </c>
      <c r="J43" s="144">
        <v>22</v>
      </c>
      <c r="K43" s="144">
        <v>20</v>
      </c>
      <c r="L43" s="144">
        <v>20</v>
      </c>
      <c r="M43" s="34">
        <v>20</v>
      </c>
      <c r="N43" s="34">
        <f>+AE43+AV43+BM43+CD43+CU43+DL43+EC43+ET43++FK43+GB43+GS43+HJ43+IA43+IR43</f>
        <v>20</v>
      </c>
      <c r="O43" s="34">
        <v>21</v>
      </c>
      <c r="P43" s="34">
        <v>22</v>
      </c>
      <c r="Q43" s="51">
        <f>+'[1]2014'!R41</f>
        <v>22</v>
      </c>
      <c r="R43" s="34">
        <v>22</v>
      </c>
      <c r="S43" s="35">
        <v>21</v>
      </c>
      <c r="T43" s="144">
        <v>1</v>
      </c>
      <c r="U43" s="144">
        <v>1</v>
      </c>
      <c r="V43" s="144">
        <v>1</v>
      </c>
      <c r="W43" s="144">
        <v>1</v>
      </c>
      <c r="X43" s="144">
        <v>1</v>
      </c>
      <c r="Y43" s="144">
        <v>1</v>
      </c>
      <c r="Z43" s="144">
        <v>1</v>
      </c>
      <c r="AA43" s="144">
        <v>1</v>
      </c>
      <c r="AB43" s="144">
        <v>1</v>
      </c>
      <c r="AC43" s="34">
        <v>1</v>
      </c>
      <c r="AD43" s="34">
        <v>1</v>
      </c>
      <c r="AE43" s="34">
        <v>1</v>
      </c>
      <c r="AF43" s="38">
        <v>1</v>
      </c>
      <c r="AG43" s="34">
        <v>1</v>
      </c>
      <c r="AH43" s="38">
        <f>+'[1]2014'!D41</f>
        <v>1</v>
      </c>
      <c r="AI43" s="38">
        <v>1</v>
      </c>
      <c r="AJ43" s="39">
        <v>1</v>
      </c>
      <c r="AK43" s="144">
        <v>1</v>
      </c>
      <c r="AL43" s="144">
        <v>1</v>
      </c>
      <c r="AM43" s="144">
        <v>1</v>
      </c>
      <c r="AN43" s="144">
        <v>1</v>
      </c>
      <c r="AO43" s="144">
        <v>1</v>
      </c>
      <c r="AP43" s="144">
        <v>1</v>
      </c>
      <c r="AQ43" s="144">
        <v>1</v>
      </c>
      <c r="AR43" s="144">
        <v>1</v>
      </c>
      <c r="AS43" s="144">
        <v>1</v>
      </c>
      <c r="AT43" s="34">
        <v>1</v>
      </c>
      <c r="AU43" s="34" t="s">
        <v>95</v>
      </c>
      <c r="AV43" s="37">
        <v>1</v>
      </c>
      <c r="AW43" s="40">
        <v>1</v>
      </c>
      <c r="AX43" s="37">
        <v>1</v>
      </c>
      <c r="AY43" s="40">
        <f>+'[1]2014'!E41</f>
        <v>1</v>
      </c>
      <c r="AZ43" s="40">
        <f>+'[1]2015'!E41</f>
        <v>1</v>
      </c>
      <c r="BA43" s="41">
        <v>1</v>
      </c>
      <c r="BB43" s="144">
        <v>1</v>
      </c>
      <c r="BC43" s="144">
        <v>1</v>
      </c>
      <c r="BD43" s="144">
        <v>1</v>
      </c>
      <c r="BE43" s="144">
        <v>1</v>
      </c>
      <c r="BF43" s="144">
        <v>1</v>
      </c>
      <c r="BG43" s="144">
        <v>1</v>
      </c>
      <c r="BH43" s="144">
        <v>1</v>
      </c>
      <c r="BI43" s="144">
        <v>1</v>
      </c>
      <c r="BJ43" s="144">
        <v>2</v>
      </c>
      <c r="BK43" s="145" t="s">
        <v>96</v>
      </c>
      <c r="BL43" s="146">
        <v>2</v>
      </c>
      <c r="BM43" s="42">
        <v>2</v>
      </c>
      <c r="BN43" s="98">
        <v>2</v>
      </c>
      <c r="BO43" s="99">
        <v>2</v>
      </c>
      <c r="BP43" s="45">
        <f>+'[1]2014'!F41</f>
        <v>2</v>
      </c>
      <c r="BQ43" s="45">
        <f>+'[1]2015'!F41</f>
        <v>2</v>
      </c>
      <c r="BR43" s="45">
        <v>2</v>
      </c>
      <c r="BS43" s="147">
        <v>1</v>
      </c>
      <c r="BT43" s="147">
        <v>1</v>
      </c>
      <c r="BU43" s="147">
        <v>1</v>
      </c>
      <c r="BV43" s="147">
        <v>1</v>
      </c>
      <c r="BW43" s="147">
        <v>1</v>
      </c>
      <c r="BX43" s="147">
        <v>1</v>
      </c>
      <c r="BY43" s="147">
        <v>1</v>
      </c>
      <c r="BZ43" s="147">
        <v>1</v>
      </c>
      <c r="CA43" s="147">
        <v>1</v>
      </c>
      <c r="CB43" s="148">
        <v>1</v>
      </c>
      <c r="CC43" s="146">
        <v>1</v>
      </c>
      <c r="CD43" s="48">
        <v>1</v>
      </c>
      <c r="CE43" s="98">
        <v>1</v>
      </c>
      <c r="CF43" s="99">
        <v>1</v>
      </c>
      <c r="CG43" s="45">
        <f>+'[1]2014'!G41</f>
        <v>1</v>
      </c>
      <c r="CH43" s="45">
        <f>+'[1]2015'!G41</f>
        <v>1</v>
      </c>
      <c r="CI43" s="45">
        <v>1</v>
      </c>
      <c r="CJ43" s="147">
        <v>1</v>
      </c>
      <c r="CK43" s="147">
        <v>1</v>
      </c>
      <c r="CL43" s="147">
        <v>1</v>
      </c>
      <c r="CM43" s="147">
        <v>1</v>
      </c>
      <c r="CN43" s="147">
        <v>1</v>
      </c>
      <c r="CO43" s="147">
        <v>1</v>
      </c>
      <c r="CP43" s="147">
        <v>1</v>
      </c>
      <c r="CQ43" s="147">
        <v>1</v>
      </c>
      <c r="CR43" s="147">
        <v>1</v>
      </c>
      <c r="CS43" s="148">
        <v>1</v>
      </c>
      <c r="CT43" s="146">
        <v>1</v>
      </c>
      <c r="CU43" s="43">
        <v>1</v>
      </c>
      <c r="CV43" s="98">
        <v>1</v>
      </c>
      <c r="CW43" s="99">
        <v>1</v>
      </c>
      <c r="CX43" s="45">
        <f>+'[1]2014'!H41</f>
        <v>1</v>
      </c>
      <c r="CY43" s="45">
        <f>+'[1]2015'!H41</f>
        <v>1</v>
      </c>
      <c r="CZ43" s="45">
        <v>1</v>
      </c>
      <c r="DA43" s="147">
        <v>1</v>
      </c>
      <c r="DB43" s="147">
        <v>1</v>
      </c>
      <c r="DC43" s="147">
        <v>1</v>
      </c>
      <c r="DD43" s="147">
        <v>1</v>
      </c>
      <c r="DE43" s="147">
        <v>1</v>
      </c>
      <c r="DF43" s="147">
        <v>1</v>
      </c>
      <c r="DG43" s="147">
        <v>1</v>
      </c>
      <c r="DH43" s="147">
        <v>1</v>
      </c>
      <c r="DI43" s="147">
        <v>1</v>
      </c>
      <c r="DJ43" s="148">
        <v>1</v>
      </c>
      <c r="DK43" s="146">
        <v>1</v>
      </c>
      <c r="DL43" s="43">
        <v>1</v>
      </c>
      <c r="DM43" s="98">
        <v>1</v>
      </c>
      <c r="DN43" s="99">
        <v>1</v>
      </c>
      <c r="DO43" s="45">
        <f>+'[1]2014'!I41</f>
        <v>1</v>
      </c>
      <c r="DP43" s="45">
        <f>+'[1]2015'!I41</f>
        <v>1</v>
      </c>
      <c r="DQ43" s="45">
        <v>1</v>
      </c>
      <c r="DR43" s="147">
        <v>1</v>
      </c>
      <c r="DS43" s="147">
        <v>1</v>
      </c>
      <c r="DT43" s="147">
        <v>1</v>
      </c>
      <c r="DU43" s="147">
        <v>1</v>
      </c>
      <c r="DV43" s="147">
        <v>1</v>
      </c>
      <c r="DW43" s="147">
        <v>1</v>
      </c>
      <c r="DX43" s="147">
        <v>1</v>
      </c>
      <c r="DY43" s="147">
        <v>1</v>
      </c>
      <c r="DZ43" s="147">
        <v>1</v>
      </c>
      <c r="EA43" s="148">
        <v>1</v>
      </c>
      <c r="EB43" s="146">
        <v>1</v>
      </c>
      <c r="EC43" s="43">
        <v>1</v>
      </c>
      <c r="ED43" s="98">
        <v>1</v>
      </c>
      <c r="EE43" s="99">
        <v>1</v>
      </c>
      <c r="EF43" s="45">
        <f>+'[1]2014'!J41</f>
        <v>1</v>
      </c>
      <c r="EG43" s="45">
        <f>+'[1]2015'!J41</f>
        <v>1</v>
      </c>
      <c r="EH43" s="45">
        <v>1</v>
      </c>
      <c r="EI43" s="147">
        <v>1</v>
      </c>
      <c r="EJ43" s="147">
        <v>1</v>
      </c>
      <c r="EK43" s="147">
        <v>1</v>
      </c>
      <c r="EL43" s="147">
        <v>1</v>
      </c>
      <c r="EM43" s="147">
        <v>1</v>
      </c>
      <c r="EN43" s="147">
        <v>1</v>
      </c>
      <c r="EO43" s="147">
        <v>1</v>
      </c>
      <c r="EP43" s="147">
        <v>1</v>
      </c>
      <c r="EQ43" s="147">
        <v>1</v>
      </c>
      <c r="ER43" s="148">
        <v>1</v>
      </c>
      <c r="ES43" s="146">
        <v>1</v>
      </c>
      <c r="ET43" s="43">
        <v>1</v>
      </c>
      <c r="EU43" s="98">
        <v>1</v>
      </c>
      <c r="EV43" s="99">
        <v>1</v>
      </c>
      <c r="EW43" s="45">
        <f>+'[1]2014'!K41</f>
        <v>1</v>
      </c>
      <c r="EX43" s="45">
        <f>+'[1]2015'!K41</f>
        <v>1</v>
      </c>
      <c r="EY43" s="45">
        <v>1</v>
      </c>
      <c r="EZ43" s="147">
        <v>1</v>
      </c>
      <c r="FA43" s="147">
        <v>1</v>
      </c>
      <c r="FB43" s="147">
        <v>1</v>
      </c>
      <c r="FC43" s="147">
        <v>1</v>
      </c>
      <c r="FD43" s="147">
        <v>1</v>
      </c>
      <c r="FE43" s="147">
        <v>1</v>
      </c>
      <c r="FF43" s="147">
        <v>1</v>
      </c>
      <c r="FG43" s="147">
        <v>1</v>
      </c>
      <c r="FH43" s="147">
        <v>1</v>
      </c>
      <c r="FI43" s="148">
        <v>1</v>
      </c>
      <c r="FJ43" s="146">
        <v>1</v>
      </c>
      <c r="FK43" s="43">
        <v>1</v>
      </c>
      <c r="FL43" s="98">
        <v>1</v>
      </c>
      <c r="FM43" s="99">
        <v>1</v>
      </c>
      <c r="FN43" s="45">
        <f>+'[1]2014'!L41</f>
        <v>1</v>
      </c>
      <c r="FO43" s="45">
        <f>+'[1]2015'!L41</f>
        <v>1</v>
      </c>
      <c r="FP43" s="45">
        <v>1</v>
      </c>
      <c r="FQ43" s="147">
        <v>2</v>
      </c>
      <c r="FR43" s="147">
        <v>2</v>
      </c>
      <c r="FS43" s="147">
        <v>2</v>
      </c>
      <c r="FT43" s="147">
        <v>2</v>
      </c>
      <c r="FU43" s="147">
        <v>2</v>
      </c>
      <c r="FV43" s="147">
        <v>2</v>
      </c>
      <c r="FW43" s="147">
        <v>2</v>
      </c>
      <c r="FX43" s="147">
        <v>2</v>
      </c>
      <c r="FY43" s="147">
        <v>2</v>
      </c>
      <c r="FZ43" s="148">
        <v>2</v>
      </c>
      <c r="GA43" s="146">
        <v>2</v>
      </c>
      <c r="GB43" s="43">
        <v>2</v>
      </c>
      <c r="GC43" s="98">
        <v>2</v>
      </c>
      <c r="GD43" s="99">
        <v>2</v>
      </c>
      <c r="GE43" s="45">
        <f>+'[1]2014'!M41</f>
        <v>2</v>
      </c>
      <c r="GF43" s="45">
        <f>+'[1]2015'!M41</f>
        <v>2</v>
      </c>
      <c r="GG43" s="45">
        <v>1</v>
      </c>
      <c r="GH43" s="147">
        <v>1</v>
      </c>
      <c r="GI43" s="147">
        <v>1</v>
      </c>
      <c r="GJ43" s="147">
        <v>1</v>
      </c>
      <c r="GK43" s="147">
        <v>1</v>
      </c>
      <c r="GL43" s="147">
        <v>1</v>
      </c>
      <c r="GM43" s="147">
        <v>1</v>
      </c>
      <c r="GN43" s="147">
        <v>1</v>
      </c>
      <c r="GO43" s="147">
        <v>1</v>
      </c>
      <c r="GP43" s="147">
        <v>1</v>
      </c>
      <c r="GQ43" s="148">
        <v>1</v>
      </c>
      <c r="GR43" s="146">
        <v>1</v>
      </c>
      <c r="GS43" s="43">
        <v>1</v>
      </c>
      <c r="GT43" s="98">
        <v>1</v>
      </c>
      <c r="GU43" s="99">
        <v>1</v>
      </c>
      <c r="GV43" s="45">
        <f>+'[1]2014'!N41</f>
        <v>1</v>
      </c>
      <c r="GW43" s="45">
        <f>+'[1]2015'!N41</f>
        <v>1</v>
      </c>
      <c r="GX43" s="45">
        <v>1</v>
      </c>
      <c r="GY43" s="147">
        <v>1</v>
      </c>
      <c r="GZ43" s="147">
        <v>1</v>
      </c>
      <c r="HA43" s="147">
        <v>1</v>
      </c>
      <c r="HB43" s="147">
        <v>1</v>
      </c>
      <c r="HC43" s="147">
        <v>1</v>
      </c>
      <c r="HD43" s="147">
        <v>1</v>
      </c>
      <c r="HE43" s="147">
        <v>1</v>
      </c>
      <c r="HF43" s="147">
        <v>1</v>
      </c>
      <c r="HG43" s="147">
        <v>1</v>
      </c>
      <c r="HH43" s="148">
        <v>1</v>
      </c>
      <c r="HI43" s="146">
        <v>1</v>
      </c>
      <c r="HJ43" s="43">
        <v>1</v>
      </c>
      <c r="HK43" s="98">
        <v>1</v>
      </c>
      <c r="HL43" s="99">
        <v>1</v>
      </c>
      <c r="HM43" s="45">
        <f>+'[1]2014'!O41</f>
        <v>1</v>
      </c>
      <c r="HN43" s="45">
        <f>+'[1]2015'!O41</f>
        <v>1</v>
      </c>
      <c r="HO43" s="45">
        <v>1</v>
      </c>
      <c r="HP43" s="147">
        <v>4</v>
      </c>
      <c r="HQ43" s="147">
        <v>4</v>
      </c>
      <c r="HR43" s="147">
        <v>4</v>
      </c>
      <c r="HS43" s="147">
        <v>4</v>
      </c>
      <c r="HT43" s="147">
        <v>4</v>
      </c>
      <c r="HU43" s="147">
        <v>4</v>
      </c>
      <c r="HV43" s="147">
        <v>4</v>
      </c>
      <c r="HW43" s="147">
        <v>6</v>
      </c>
      <c r="HX43" s="147">
        <v>4</v>
      </c>
      <c r="HY43" s="148">
        <v>4</v>
      </c>
      <c r="HZ43" s="146">
        <v>4</v>
      </c>
      <c r="IA43" s="43">
        <v>4</v>
      </c>
      <c r="IB43" s="98">
        <v>5</v>
      </c>
      <c r="IC43" s="99">
        <v>5</v>
      </c>
      <c r="ID43" s="45">
        <f>+'[1]2014'!P41</f>
        <v>5</v>
      </c>
      <c r="IE43" s="45">
        <f>+'[1]2015'!P41</f>
        <v>5</v>
      </c>
      <c r="IF43" s="45">
        <v>5</v>
      </c>
      <c r="IG43" s="147">
        <v>1</v>
      </c>
      <c r="IH43" s="147">
        <v>3</v>
      </c>
      <c r="II43" s="147">
        <v>3</v>
      </c>
      <c r="IJ43" s="147">
        <v>3</v>
      </c>
      <c r="IK43" s="147">
        <v>3</v>
      </c>
      <c r="IL43" s="147">
        <v>3</v>
      </c>
      <c r="IM43" s="147">
        <v>3</v>
      </c>
      <c r="IN43" s="147">
        <v>3</v>
      </c>
      <c r="IO43" s="147">
        <v>2</v>
      </c>
      <c r="IP43" s="148">
        <v>2</v>
      </c>
      <c r="IQ43" s="146">
        <v>2</v>
      </c>
      <c r="IR43" s="43">
        <v>2</v>
      </c>
      <c r="IS43" s="98">
        <v>2</v>
      </c>
      <c r="IT43" s="99">
        <v>3</v>
      </c>
      <c r="IU43" s="49">
        <f>+'[1]2014'!Q41</f>
        <v>3</v>
      </c>
      <c r="IV43" s="49">
        <f>+'[1]2015'!Q41</f>
        <v>3</v>
      </c>
      <c r="IW43" s="49">
        <v>3</v>
      </c>
    </row>
    <row r="44" spans="1:257" s="147" customFormat="1" ht="15">
      <c r="A44" s="142" t="s">
        <v>97</v>
      </c>
      <c r="B44" s="143" t="s">
        <v>21</v>
      </c>
      <c r="C44" s="144">
        <f t="shared" si="85"/>
        <v>10029</v>
      </c>
      <c r="D44" s="144">
        <f t="shared" si="85"/>
        <v>10702</v>
      </c>
      <c r="E44" s="144">
        <f t="shared" si="85"/>
        <v>10966</v>
      </c>
      <c r="F44" s="144">
        <f t="shared" si="85"/>
        <v>11135</v>
      </c>
      <c r="G44" s="144">
        <f t="shared" si="85"/>
        <v>11140</v>
      </c>
      <c r="H44" s="144">
        <f>+Y44+AP44+BG44+BX44+CO44+DF44+DW44+EN44+FE44+FV44+GM44+HD44+HU44+IL44</f>
        <v>11539</v>
      </c>
      <c r="I44" s="144">
        <v>11323</v>
      </c>
      <c r="J44" s="144">
        <v>11144</v>
      </c>
      <c r="K44" s="144">
        <v>11188</v>
      </c>
      <c r="L44" s="144">
        <v>11062</v>
      </c>
      <c r="M44" s="34">
        <v>10940</v>
      </c>
      <c r="N44" s="34">
        <f>+AE44+AV44+BM44+CD44+CU44+DL44+EC44+ET44++FK44+GB44+GS44+HJ44+IA44+IR44</f>
        <v>10897</v>
      </c>
      <c r="O44" s="34">
        <v>10869</v>
      </c>
      <c r="P44" s="34">
        <v>11108</v>
      </c>
      <c r="Q44" s="34">
        <f>+'[1]2014'!R42</f>
        <v>11224</v>
      </c>
      <c r="R44" s="34">
        <v>11733</v>
      </c>
      <c r="S44" s="35">
        <v>12278</v>
      </c>
      <c r="T44" s="144">
        <v>713</v>
      </c>
      <c r="U44" s="144">
        <v>776</v>
      </c>
      <c r="V44" s="144">
        <v>831</v>
      </c>
      <c r="W44" s="144">
        <v>884</v>
      </c>
      <c r="X44" s="144">
        <v>840</v>
      </c>
      <c r="Y44" s="144">
        <v>887</v>
      </c>
      <c r="Z44" s="144">
        <v>854</v>
      </c>
      <c r="AA44" s="144">
        <v>892</v>
      </c>
      <c r="AB44" s="144">
        <v>826</v>
      </c>
      <c r="AC44" s="34">
        <v>782</v>
      </c>
      <c r="AD44" s="34">
        <v>745</v>
      </c>
      <c r="AE44" s="34">
        <v>689</v>
      </c>
      <c r="AF44" s="34">
        <v>674</v>
      </c>
      <c r="AG44" s="34">
        <v>680</v>
      </c>
      <c r="AH44" s="38">
        <f>+'[1]2014'!D42</f>
        <v>690</v>
      </c>
      <c r="AI44" s="38">
        <v>658</v>
      </c>
      <c r="AJ44" s="39">
        <v>660</v>
      </c>
      <c r="AK44" s="144">
        <v>253</v>
      </c>
      <c r="AL44" s="144">
        <v>259</v>
      </c>
      <c r="AM44" s="144">
        <v>285</v>
      </c>
      <c r="AN44" s="144">
        <v>240</v>
      </c>
      <c r="AO44" s="144">
        <v>239</v>
      </c>
      <c r="AP44" s="144">
        <v>234</v>
      </c>
      <c r="AQ44" s="144">
        <v>198</v>
      </c>
      <c r="AR44" s="144">
        <v>195</v>
      </c>
      <c r="AS44" s="144">
        <v>191</v>
      </c>
      <c r="AT44" s="34">
        <v>181</v>
      </c>
      <c r="AU44" s="34">
        <v>175</v>
      </c>
      <c r="AV44" s="37">
        <v>171</v>
      </c>
      <c r="AW44" s="37">
        <v>151</v>
      </c>
      <c r="AX44" s="37">
        <v>152</v>
      </c>
      <c r="AY44" s="40">
        <f>+'[1]2014'!E42</f>
        <v>154</v>
      </c>
      <c r="AZ44" s="40">
        <f>+'[1]2015'!E42</f>
        <v>147</v>
      </c>
      <c r="BA44" s="41">
        <v>154</v>
      </c>
      <c r="BB44" s="144">
        <v>352</v>
      </c>
      <c r="BC44" s="144">
        <v>380</v>
      </c>
      <c r="BD44" s="144">
        <v>398</v>
      </c>
      <c r="BE44" s="144">
        <v>392</v>
      </c>
      <c r="BF44" s="144">
        <v>403</v>
      </c>
      <c r="BG44" s="144">
        <v>432</v>
      </c>
      <c r="BH44" s="144">
        <v>416</v>
      </c>
      <c r="BI44" s="144">
        <v>418</v>
      </c>
      <c r="BJ44" s="144">
        <v>425</v>
      </c>
      <c r="BK44" s="145" t="s">
        <v>98</v>
      </c>
      <c r="BL44" s="146">
        <v>380</v>
      </c>
      <c r="BM44" s="42">
        <v>379</v>
      </c>
      <c r="BN44" s="98">
        <v>353</v>
      </c>
      <c r="BO44" s="99">
        <v>364</v>
      </c>
      <c r="BP44" s="45">
        <f>+'[1]2014'!F42</f>
        <v>344</v>
      </c>
      <c r="BQ44" s="45">
        <f>+'[1]2015'!F42</f>
        <v>347</v>
      </c>
      <c r="BR44" s="45">
        <v>387</v>
      </c>
      <c r="BS44" s="147">
        <v>322</v>
      </c>
      <c r="BT44" s="147">
        <v>304</v>
      </c>
      <c r="BU44" s="147">
        <v>287</v>
      </c>
      <c r="BV44" s="147">
        <v>289</v>
      </c>
      <c r="BW44" s="147">
        <v>279</v>
      </c>
      <c r="BX44" s="147">
        <v>285</v>
      </c>
      <c r="BY44" s="147">
        <v>290</v>
      </c>
      <c r="BZ44" s="147">
        <v>294</v>
      </c>
      <c r="CA44" s="147">
        <v>315</v>
      </c>
      <c r="CB44" s="148">
        <v>310</v>
      </c>
      <c r="CC44" s="146">
        <v>284</v>
      </c>
      <c r="CD44" s="48">
        <v>271</v>
      </c>
      <c r="CE44" s="98">
        <v>245</v>
      </c>
      <c r="CF44" s="99">
        <v>250</v>
      </c>
      <c r="CG44" s="45">
        <f>+'[1]2014'!G42</f>
        <v>260</v>
      </c>
      <c r="CH44" s="45">
        <f>+'[1]2015'!G42</f>
        <v>245</v>
      </c>
      <c r="CI44" s="45">
        <v>249</v>
      </c>
      <c r="CJ44" s="147">
        <v>579</v>
      </c>
      <c r="CK44" s="147">
        <v>591</v>
      </c>
      <c r="CL44" s="147">
        <v>548</v>
      </c>
      <c r="CM44" s="147">
        <v>560</v>
      </c>
      <c r="CN44" s="147">
        <v>514</v>
      </c>
      <c r="CO44" s="147">
        <v>533</v>
      </c>
      <c r="CP44" s="147">
        <v>500</v>
      </c>
      <c r="CQ44" s="147">
        <v>472</v>
      </c>
      <c r="CR44" s="147">
        <v>452</v>
      </c>
      <c r="CS44" s="148">
        <v>406</v>
      </c>
      <c r="CT44" s="146">
        <v>398</v>
      </c>
      <c r="CU44" s="43">
        <v>375</v>
      </c>
      <c r="CV44" s="98">
        <v>372</v>
      </c>
      <c r="CW44" s="99">
        <v>350</v>
      </c>
      <c r="CX44" s="45">
        <f>+'[1]2014'!H42</f>
        <v>358</v>
      </c>
      <c r="CY44" s="45">
        <f>+'[1]2015'!H42</f>
        <v>358</v>
      </c>
      <c r="CZ44" s="45">
        <v>342</v>
      </c>
      <c r="DA44" s="147">
        <v>318</v>
      </c>
      <c r="DB44" s="147">
        <v>330</v>
      </c>
      <c r="DC44" s="147">
        <v>334</v>
      </c>
      <c r="DD44" s="147">
        <v>348</v>
      </c>
      <c r="DE44" s="147">
        <v>331</v>
      </c>
      <c r="DF44" s="147">
        <v>306</v>
      </c>
      <c r="DG44" s="147">
        <v>293</v>
      </c>
      <c r="DH44" s="147">
        <v>264</v>
      </c>
      <c r="DI44" s="147">
        <v>285</v>
      </c>
      <c r="DJ44" s="148">
        <v>288</v>
      </c>
      <c r="DK44" s="146">
        <v>264</v>
      </c>
      <c r="DL44" s="43">
        <v>246</v>
      </c>
      <c r="DM44" s="98">
        <v>201</v>
      </c>
      <c r="DN44" s="99">
        <v>216</v>
      </c>
      <c r="DO44" s="45">
        <f>+'[1]2014'!I42</f>
        <v>212</v>
      </c>
      <c r="DP44" s="45">
        <f>+'[1]2015'!I42</f>
        <v>206</v>
      </c>
      <c r="DQ44" s="45">
        <v>216</v>
      </c>
      <c r="DR44" s="147">
        <v>324</v>
      </c>
      <c r="DS44" s="147">
        <v>345</v>
      </c>
      <c r="DT44" s="147">
        <v>327</v>
      </c>
      <c r="DU44" s="147">
        <v>341</v>
      </c>
      <c r="DV44" s="147">
        <v>301</v>
      </c>
      <c r="DW44" s="147">
        <v>299</v>
      </c>
      <c r="DX44" s="147">
        <v>282</v>
      </c>
      <c r="DY44" s="147">
        <v>249</v>
      </c>
      <c r="DZ44" s="147">
        <v>290</v>
      </c>
      <c r="EA44" s="148">
        <v>280</v>
      </c>
      <c r="EB44" s="146">
        <v>270</v>
      </c>
      <c r="EC44" s="43">
        <v>251</v>
      </c>
      <c r="ED44" s="98">
        <v>240</v>
      </c>
      <c r="EE44" s="99">
        <v>252</v>
      </c>
      <c r="EF44" s="45">
        <f>+'[1]2014'!J42</f>
        <v>131</v>
      </c>
      <c r="EG44" s="45">
        <f>+'[1]2015'!J42</f>
        <v>223</v>
      </c>
      <c r="EH44" s="45">
        <v>220</v>
      </c>
      <c r="EI44" s="147">
        <v>149</v>
      </c>
      <c r="EJ44" s="147">
        <v>136</v>
      </c>
      <c r="EK44" s="147">
        <v>144</v>
      </c>
      <c r="EL44" s="147">
        <v>147</v>
      </c>
      <c r="EM44" s="147">
        <v>146</v>
      </c>
      <c r="EN44" s="147">
        <v>121</v>
      </c>
      <c r="EO44" s="147">
        <v>103</v>
      </c>
      <c r="EP44" s="147">
        <v>99</v>
      </c>
      <c r="EQ44" s="147">
        <v>118</v>
      </c>
      <c r="ER44" s="148">
        <v>119</v>
      </c>
      <c r="ES44" s="146">
        <v>126</v>
      </c>
      <c r="ET44" s="43">
        <v>108</v>
      </c>
      <c r="EU44" s="98">
        <v>101</v>
      </c>
      <c r="EV44" s="99">
        <v>109</v>
      </c>
      <c r="EW44" s="45">
        <f>+'[1]2014'!K42</f>
        <v>116</v>
      </c>
      <c r="EX44" s="45">
        <f>+'[1]2015'!K42</f>
        <v>114</v>
      </c>
      <c r="EY44" s="45">
        <v>126</v>
      </c>
      <c r="EZ44" s="147">
        <v>230</v>
      </c>
      <c r="FA44" s="147">
        <v>219</v>
      </c>
      <c r="FB44" s="147">
        <v>268</v>
      </c>
      <c r="FC44" s="147">
        <v>245</v>
      </c>
      <c r="FD44" s="147">
        <v>256</v>
      </c>
      <c r="FE44" s="147">
        <v>269</v>
      </c>
      <c r="FF44" s="147">
        <v>259</v>
      </c>
      <c r="FG44" s="147">
        <v>255</v>
      </c>
      <c r="FH44" s="147">
        <v>246</v>
      </c>
      <c r="FI44" s="148">
        <v>222</v>
      </c>
      <c r="FJ44" s="146">
        <v>190</v>
      </c>
      <c r="FK44" s="43">
        <v>185</v>
      </c>
      <c r="FL44" s="98">
        <v>168</v>
      </c>
      <c r="FM44" s="99">
        <v>176</v>
      </c>
      <c r="FN44" s="45">
        <f>+'[1]2014'!L42</f>
        <v>166</v>
      </c>
      <c r="FO44" s="45">
        <f>+'[1]2015'!L42</f>
        <v>171</v>
      </c>
      <c r="FP44" s="45">
        <v>173</v>
      </c>
      <c r="FQ44" s="147">
        <v>463</v>
      </c>
      <c r="FR44" s="147">
        <v>501</v>
      </c>
      <c r="FS44" s="147">
        <v>486</v>
      </c>
      <c r="FT44" s="147">
        <v>498</v>
      </c>
      <c r="FU44" s="147">
        <v>501</v>
      </c>
      <c r="FV44" s="147">
        <v>522</v>
      </c>
      <c r="FW44" s="147">
        <v>479</v>
      </c>
      <c r="FX44" s="147">
        <v>440</v>
      </c>
      <c r="FY44" s="147">
        <v>474</v>
      </c>
      <c r="FZ44" s="148">
        <v>462</v>
      </c>
      <c r="GA44" s="146">
        <v>430</v>
      </c>
      <c r="GB44" s="43">
        <v>378</v>
      </c>
      <c r="GC44" s="98">
        <v>347</v>
      </c>
      <c r="GD44" s="99">
        <v>341</v>
      </c>
      <c r="GE44" s="45">
        <f>+'[1]2014'!M42</f>
        <v>347</v>
      </c>
      <c r="GF44" s="45">
        <f>+'[1]2015'!M42</f>
        <v>336</v>
      </c>
      <c r="GG44" s="45">
        <v>354</v>
      </c>
      <c r="GH44" s="147">
        <v>267</v>
      </c>
      <c r="GI44" s="147">
        <v>288</v>
      </c>
      <c r="GJ44" s="147">
        <v>283</v>
      </c>
      <c r="GK44" s="147">
        <v>256</v>
      </c>
      <c r="GL44" s="147">
        <v>258</v>
      </c>
      <c r="GM44" s="147">
        <v>255</v>
      </c>
      <c r="GN44" s="147">
        <v>236</v>
      </c>
      <c r="GO44" s="147">
        <v>247</v>
      </c>
      <c r="GP44" s="147">
        <v>251</v>
      </c>
      <c r="GQ44" s="148">
        <v>251</v>
      </c>
      <c r="GR44" s="146">
        <v>233</v>
      </c>
      <c r="GS44" s="43">
        <v>221</v>
      </c>
      <c r="GT44" s="98">
        <v>213</v>
      </c>
      <c r="GU44" s="99">
        <v>230</v>
      </c>
      <c r="GV44" s="45">
        <f>+'[1]2014'!N42</f>
        <v>232</v>
      </c>
      <c r="GW44" s="45">
        <f>+'[1]2015'!N42</f>
        <v>229</v>
      </c>
      <c r="GX44" s="45">
        <v>247</v>
      </c>
      <c r="GY44" s="147">
        <v>424</v>
      </c>
      <c r="GZ44" s="147">
        <v>409</v>
      </c>
      <c r="HA44" s="147">
        <v>418</v>
      </c>
      <c r="HB44" s="147">
        <v>407</v>
      </c>
      <c r="HC44" s="147">
        <v>391</v>
      </c>
      <c r="HD44" s="147">
        <v>404</v>
      </c>
      <c r="HE44" s="147">
        <v>388</v>
      </c>
      <c r="HF44" s="147">
        <v>387</v>
      </c>
      <c r="HG44" s="147">
        <v>367</v>
      </c>
      <c r="HH44" s="148">
        <v>380</v>
      </c>
      <c r="HI44" s="146">
        <v>361</v>
      </c>
      <c r="HJ44" s="43">
        <v>335</v>
      </c>
      <c r="HK44" s="98">
        <v>296</v>
      </c>
      <c r="HL44" s="99">
        <v>304</v>
      </c>
      <c r="HM44" s="45">
        <f>+'[1]2014'!O42</f>
        <v>302</v>
      </c>
      <c r="HN44" s="45">
        <f>+'[1]2015'!O42</f>
        <v>302</v>
      </c>
      <c r="HO44" s="45">
        <v>322</v>
      </c>
      <c r="HP44" s="147">
        <v>4510</v>
      </c>
      <c r="HQ44" s="147">
        <v>4644</v>
      </c>
      <c r="HR44" s="147">
        <v>4770</v>
      </c>
      <c r="HS44" s="147">
        <v>4838</v>
      </c>
      <c r="HT44" s="147">
        <v>4836</v>
      </c>
      <c r="HU44" s="147">
        <v>4978</v>
      </c>
      <c r="HV44" s="147">
        <v>4883</v>
      </c>
      <c r="HW44" s="147">
        <v>4728</v>
      </c>
      <c r="HX44" s="147">
        <v>4580</v>
      </c>
      <c r="HY44" s="148">
        <v>4534</v>
      </c>
      <c r="HZ44" s="146">
        <v>4590</v>
      </c>
      <c r="IA44" s="43">
        <v>4711</v>
      </c>
      <c r="IB44" s="98">
        <v>4804</v>
      </c>
      <c r="IC44" s="99">
        <v>4842</v>
      </c>
      <c r="ID44" s="45">
        <f>+'[1]2014'!P42</f>
        <v>4952</v>
      </c>
      <c r="IE44" s="45">
        <f>+'[1]2015'!P42</f>
        <v>5322</v>
      </c>
      <c r="IF44" s="45">
        <v>5456</v>
      </c>
      <c r="IG44" s="147">
        <v>1125</v>
      </c>
      <c r="IH44" s="147">
        <v>1520</v>
      </c>
      <c r="II44" s="147">
        <v>1587</v>
      </c>
      <c r="IJ44" s="147">
        <v>1690</v>
      </c>
      <c r="IK44" s="147">
        <v>1845</v>
      </c>
      <c r="IL44" s="147">
        <v>2014</v>
      </c>
      <c r="IM44" s="147">
        <v>2142</v>
      </c>
      <c r="IN44" s="147">
        <v>2204</v>
      </c>
      <c r="IO44" s="147">
        <v>2368</v>
      </c>
      <c r="IP44" s="148">
        <v>2447</v>
      </c>
      <c r="IQ44" s="146">
        <v>2494</v>
      </c>
      <c r="IR44" s="43">
        <v>2577</v>
      </c>
      <c r="IS44" s="98">
        <v>2704</v>
      </c>
      <c r="IT44" s="99">
        <v>2842</v>
      </c>
      <c r="IU44" s="49">
        <f>+'[1]2014'!Q42</f>
        <v>2960</v>
      </c>
      <c r="IV44" s="49">
        <f>+'[1]2015'!Q42</f>
        <v>3075</v>
      </c>
      <c r="IW44" s="49">
        <v>3372</v>
      </c>
    </row>
    <row r="45" spans="1:257" s="147" customFormat="1" ht="15">
      <c r="A45" s="142" t="s">
        <v>99</v>
      </c>
      <c r="B45" s="143" t="s">
        <v>21</v>
      </c>
      <c r="C45" s="144">
        <f t="shared" si="85"/>
        <v>2</v>
      </c>
      <c r="D45" s="144">
        <f t="shared" si="85"/>
        <v>2</v>
      </c>
      <c r="E45" s="144">
        <f t="shared" si="85"/>
        <v>2</v>
      </c>
      <c r="F45" s="144">
        <f t="shared" si="85"/>
        <v>2</v>
      </c>
      <c r="G45" s="144">
        <f t="shared" si="85"/>
        <v>2</v>
      </c>
      <c r="H45" s="144">
        <f>+Y45+AP45+BG45+BX45+CO45+DF45+DW45+EN45+FE45+FV45+GM45+HD45+HU45+IL45</f>
        <v>2</v>
      </c>
      <c r="I45" s="144">
        <v>2</v>
      </c>
      <c r="J45" s="144">
        <v>2</v>
      </c>
      <c r="K45" s="144">
        <v>2</v>
      </c>
      <c r="L45" s="144">
        <v>2</v>
      </c>
      <c r="M45" s="34">
        <v>2</v>
      </c>
      <c r="N45" s="34">
        <f>+AE45+AV45+BM45+CD45+CU45+DL45+EC45+ET45++FK45+GB45+GS45+HJ45+IA45+IR45</f>
        <v>3</v>
      </c>
      <c r="O45" s="34">
        <v>3</v>
      </c>
      <c r="P45" s="34">
        <v>3</v>
      </c>
      <c r="Q45" s="34">
        <f>+'[1]2014'!R43</f>
        <v>3</v>
      </c>
      <c r="R45" s="34">
        <v>3</v>
      </c>
      <c r="S45" s="35">
        <v>3</v>
      </c>
      <c r="T45" s="144"/>
      <c r="U45" s="144"/>
      <c r="V45" s="144"/>
      <c r="W45" s="144"/>
      <c r="X45" s="144"/>
      <c r="Y45" s="144"/>
      <c r="Z45" s="144"/>
      <c r="AA45" s="144"/>
      <c r="AB45" s="144"/>
      <c r="AC45" s="34">
        <v>0</v>
      </c>
      <c r="AD45" s="34">
        <v>0</v>
      </c>
      <c r="AE45" s="34"/>
      <c r="AF45" s="34">
        <v>0</v>
      </c>
      <c r="AG45" s="34">
        <v>0</v>
      </c>
      <c r="AH45" s="38">
        <f>+'[1]2014'!D43</f>
        <v>0</v>
      </c>
      <c r="AI45" s="38">
        <v>0</v>
      </c>
      <c r="AJ45" s="39">
        <v>0</v>
      </c>
      <c r="AK45" s="144"/>
      <c r="AL45" s="144"/>
      <c r="AM45" s="144"/>
      <c r="AN45" s="144"/>
      <c r="AO45" s="144"/>
      <c r="AP45" s="144"/>
      <c r="AQ45" s="144"/>
      <c r="AR45" s="144"/>
      <c r="AS45" s="144"/>
      <c r="AT45" s="34">
        <v>0</v>
      </c>
      <c r="AU45" s="34">
        <v>0</v>
      </c>
      <c r="AV45" s="37">
        <v>0</v>
      </c>
      <c r="AW45" s="37">
        <v>0</v>
      </c>
      <c r="AX45" s="37">
        <v>0</v>
      </c>
      <c r="AY45" s="40">
        <f>+'[1]2014'!E43</f>
        <v>0</v>
      </c>
      <c r="AZ45" s="40">
        <f>+'[1]2015'!E43</f>
        <v>0</v>
      </c>
      <c r="BA45" s="41">
        <v>0</v>
      </c>
      <c r="BB45" s="144"/>
      <c r="BC45" s="144"/>
      <c r="BD45" s="144"/>
      <c r="BE45" s="144"/>
      <c r="BF45" s="144"/>
      <c r="BG45" s="144"/>
      <c r="BH45" s="144"/>
      <c r="BI45" s="144"/>
      <c r="BJ45" s="144"/>
      <c r="BK45" s="145" t="s">
        <v>100</v>
      </c>
      <c r="BL45" s="146">
        <v>0</v>
      </c>
      <c r="BM45" s="42">
        <v>0</v>
      </c>
      <c r="BN45" s="98">
        <v>0</v>
      </c>
      <c r="BO45" s="99">
        <v>0</v>
      </c>
      <c r="BP45" s="45">
        <f>+'[1]2014'!F43</f>
        <v>0</v>
      </c>
      <c r="BQ45" s="45">
        <f>+'[1]2015'!F43</f>
        <v>0</v>
      </c>
      <c r="BR45" s="45">
        <v>0</v>
      </c>
      <c r="CB45" s="148">
        <v>0</v>
      </c>
      <c r="CC45" s="146">
        <v>0</v>
      </c>
      <c r="CD45" s="48">
        <v>0</v>
      </c>
      <c r="CE45" s="98">
        <v>0</v>
      </c>
      <c r="CF45" s="99">
        <v>0</v>
      </c>
      <c r="CG45" s="45">
        <f>+'[1]2014'!G43</f>
        <v>0</v>
      </c>
      <c r="CH45" s="45">
        <f>+'[1]2015'!G43</f>
        <v>0</v>
      </c>
      <c r="CI45" s="45">
        <v>0</v>
      </c>
      <c r="CS45" s="148">
        <v>0</v>
      </c>
      <c r="CT45" s="146">
        <v>0</v>
      </c>
      <c r="CU45" s="43">
        <v>0</v>
      </c>
      <c r="CV45" s="98">
        <v>0</v>
      </c>
      <c r="CW45" s="99">
        <v>0</v>
      </c>
      <c r="CX45" s="45">
        <f>+'[1]2014'!H43</f>
        <v>0</v>
      </c>
      <c r="CY45" s="45">
        <f>+'[1]2015'!H43</f>
        <v>0</v>
      </c>
      <c r="CZ45" s="45">
        <v>0</v>
      </c>
      <c r="DJ45" s="148">
        <v>0</v>
      </c>
      <c r="DK45" s="146">
        <v>0</v>
      </c>
      <c r="DL45" s="43">
        <v>0</v>
      </c>
      <c r="DM45" s="98">
        <v>0</v>
      </c>
      <c r="DN45" s="99">
        <v>0</v>
      </c>
      <c r="DO45" s="45">
        <f>+'[1]2014'!I43</f>
        <v>0</v>
      </c>
      <c r="DP45" s="45">
        <f>+'[1]2015'!I43</f>
        <v>0</v>
      </c>
      <c r="DQ45" s="45">
        <v>0</v>
      </c>
      <c r="EA45" s="148">
        <v>0</v>
      </c>
      <c r="EB45" s="146">
        <v>0</v>
      </c>
      <c r="EC45" s="43">
        <v>0</v>
      </c>
      <c r="ED45" s="98">
        <v>0</v>
      </c>
      <c r="EE45" s="99">
        <v>0</v>
      </c>
      <c r="EF45" s="45">
        <f>+'[1]2014'!J43</f>
        <v>0</v>
      </c>
      <c r="EG45" s="45">
        <f>+'[1]2015'!J43</f>
        <v>0</v>
      </c>
      <c r="EH45" s="45">
        <v>0</v>
      </c>
      <c r="ER45" s="148">
        <v>0</v>
      </c>
      <c r="ES45" s="146">
        <v>0</v>
      </c>
      <c r="ET45" s="43">
        <v>0</v>
      </c>
      <c r="EU45" s="98">
        <v>0</v>
      </c>
      <c r="EV45" s="99">
        <v>0</v>
      </c>
      <c r="EW45" s="45">
        <f>+'[1]2014'!K43</f>
        <v>0</v>
      </c>
      <c r="EX45" s="45">
        <f>+'[1]2015'!K43</f>
        <v>0</v>
      </c>
      <c r="EY45" s="45">
        <v>0</v>
      </c>
      <c r="FI45" s="148">
        <v>0</v>
      </c>
      <c r="FJ45" s="146">
        <v>0</v>
      </c>
      <c r="FK45" s="43">
        <v>0</v>
      </c>
      <c r="FL45" s="98">
        <v>0</v>
      </c>
      <c r="FM45" s="99">
        <v>0</v>
      </c>
      <c r="FN45" s="45">
        <f>+'[1]2014'!L43</f>
        <v>0</v>
      </c>
      <c r="FO45" s="45">
        <f>+'[1]2015'!L43</f>
        <v>0</v>
      </c>
      <c r="FP45" s="45">
        <v>0</v>
      </c>
      <c r="FZ45" s="148">
        <v>0</v>
      </c>
      <c r="GA45" s="146">
        <v>0</v>
      </c>
      <c r="GB45" s="43">
        <v>0</v>
      </c>
      <c r="GC45" s="98">
        <v>0</v>
      </c>
      <c r="GD45" s="99">
        <v>0</v>
      </c>
      <c r="GE45" s="45">
        <f>+'[1]2014'!M43</f>
        <v>0</v>
      </c>
      <c r="GF45" s="45">
        <f>+'[1]2015'!M43</f>
        <v>0</v>
      </c>
      <c r="GG45" s="45">
        <v>0</v>
      </c>
      <c r="GQ45" s="148">
        <v>0</v>
      </c>
      <c r="GR45" s="146">
        <v>0</v>
      </c>
      <c r="GS45" s="43">
        <v>0</v>
      </c>
      <c r="GT45" s="98">
        <v>0</v>
      </c>
      <c r="GU45" s="99">
        <v>0</v>
      </c>
      <c r="GV45" s="45">
        <f>+'[1]2014'!N43</f>
        <v>0</v>
      </c>
      <c r="GW45" s="45">
        <f>+'[1]2015'!N43</f>
        <v>0</v>
      </c>
      <c r="GX45" s="45">
        <v>0</v>
      </c>
      <c r="HH45" s="148">
        <v>0</v>
      </c>
      <c r="HI45" s="146">
        <v>0</v>
      </c>
      <c r="HJ45" s="43">
        <v>0</v>
      </c>
      <c r="HK45" s="98">
        <v>0</v>
      </c>
      <c r="HL45" s="99">
        <v>0</v>
      </c>
      <c r="HM45" s="45">
        <f>+'[1]2014'!O43</f>
        <v>0</v>
      </c>
      <c r="HN45" s="45">
        <f>+'[1]2015'!O43</f>
        <v>0</v>
      </c>
      <c r="HO45" s="45">
        <v>0</v>
      </c>
      <c r="HP45" s="147">
        <v>2</v>
      </c>
      <c r="HQ45" s="147">
        <v>2</v>
      </c>
      <c r="HR45" s="147">
        <v>2</v>
      </c>
      <c r="HS45" s="147">
        <v>2</v>
      </c>
      <c r="HT45" s="147">
        <v>2</v>
      </c>
      <c r="HU45" s="147">
        <v>2</v>
      </c>
      <c r="HV45" s="147">
        <v>2</v>
      </c>
      <c r="HW45" s="147">
        <v>2</v>
      </c>
      <c r="HX45" s="147">
        <v>2</v>
      </c>
      <c r="HY45" s="148">
        <v>2</v>
      </c>
      <c r="HZ45" s="146">
        <v>2</v>
      </c>
      <c r="IA45" s="43">
        <v>3</v>
      </c>
      <c r="IB45" s="98">
        <v>3</v>
      </c>
      <c r="IC45" s="99">
        <v>3</v>
      </c>
      <c r="ID45" s="45">
        <f>+'[1]2014'!P43</f>
        <v>3</v>
      </c>
      <c r="IE45" s="45">
        <f>+'[1]2015'!P43</f>
        <v>3</v>
      </c>
      <c r="IF45" s="45">
        <v>3</v>
      </c>
      <c r="IP45" s="148">
        <v>0</v>
      </c>
      <c r="IQ45" s="146">
        <v>0</v>
      </c>
      <c r="IR45" s="43">
        <v>0</v>
      </c>
      <c r="IS45" s="98">
        <v>0</v>
      </c>
      <c r="IT45" s="99">
        <v>0</v>
      </c>
      <c r="IU45" s="49">
        <f>+'[1]2014'!Q43</f>
        <v>0</v>
      </c>
      <c r="IV45" s="49">
        <f>+'[1]2015'!Q43</f>
        <v>0</v>
      </c>
      <c r="IW45" s="49">
        <v>0</v>
      </c>
    </row>
    <row r="46" spans="1:257" s="147" customFormat="1" ht="18" customHeight="1">
      <c r="A46" s="142" t="s">
        <v>101</v>
      </c>
      <c r="B46" s="143" t="s">
        <v>21</v>
      </c>
      <c r="C46" s="144">
        <f t="shared" si="85"/>
        <v>757</v>
      </c>
      <c r="D46" s="144">
        <f t="shared" si="85"/>
        <v>783</v>
      </c>
      <c r="E46" s="144">
        <f t="shared" si="85"/>
        <v>876</v>
      </c>
      <c r="F46" s="144">
        <f t="shared" si="85"/>
        <v>836</v>
      </c>
      <c r="G46" s="144">
        <f t="shared" si="85"/>
        <v>1077</v>
      </c>
      <c r="H46" s="144">
        <f>+Y46+AP46+BG46+BX46+CO46+DF46+DW46+EN46+FE46+FV46+GM46+HD46+HU46+IL46</f>
        <v>1202</v>
      </c>
      <c r="I46" s="144">
        <v>1441</v>
      </c>
      <c r="J46" s="144">
        <v>1688</v>
      </c>
      <c r="K46" s="144">
        <v>1883</v>
      </c>
      <c r="L46" s="144">
        <v>1885</v>
      </c>
      <c r="M46" s="34">
        <v>1793</v>
      </c>
      <c r="N46" s="34">
        <f>+AE46+AV46+BM46+CD46+CU46+DL46+EC46+ET46++FK46+GB46+GS46+HJ46+IA46+IR46</f>
        <v>1964</v>
      </c>
      <c r="O46" s="34">
        <v>1869</v>
      </c>
      <c r="P46" s="34">
        <v>1760</v>
      </c>
      <c r="Q46" s="34">
        <f>+'[1]2014'!R44</f>
        <v>1760</v>
      </c>
      <c r="R46" s="34">
        <v>1717</v>
      </c>
      <c r="S46" s="35">
        <v>1308</v>
      </c>
      <c r="T46" s="144"/>
      <c r="U46" s="144"/>
      <c r="V46" s="144"/>
      <c r="W46" s="144"/>
      <c r="X46" s="144"/>
      <c r="Y46" s="144"/>
      <c r="Z46" s="144"/>
      <c r="AA46" s="144"/>
      <c r="AB46" s="144"/>
      <c r="AC46" s="34">
        <v>0</v>
      </c>
      <c r="AD46" s="34">
        <v>0</v>
      </c>
      <c r="AE46" s="34"/>
      <c r="AF46" s="34">
        <v>0</v>
      </c>
      <c r="AG46" s="34">
        <v>0</v>
      </c>
      <c r="AH46" s="38">
        <f>+'[1]2014'!D44</f>
        <v>0</v>
      </c>
      <c r="AI46" s="38">
        <v>0</v>
      </c>
      <c r="AJ46" s="39">
        <v>0</v>
      </c>
      <c r="AK46" s="144"/>
      <c r="AL46" s="144"/>
      <c r="AM46" s="144"/>
      <c r="AN46" s="144"/>
      <c r="AO46" s="144"/>
      <c r="AP46" s="144"/>
      <c r="AQ46" s="144"/>
      <c r="AR46" s="144"/>
      <c r="AS46" s="144"/>
      <c r="AT46" s="34">
        <v>0</v>
      </c>
      <c r="AU46" s="34">
        <v>0</v>
      </c>
      <c r="AV46" s="37">
        <v>0</v>
      </c>
      <c r="AW46" s="37">
        <v>0</v>
      </c>
      <c r="AX46" s="37">
        <v>0</v>
      </c>
      <c r="AY46" s="40">
        <f>+'[1]2014'!E44</f>
        <v>0</v>
      </c>
      <c r="AZ46" s="40">
        <f>+'[1]2015'!E44</f>
        <v>0</v>
      </c>
      <c r="BA46" s="41">
        <v>0</v>
      </c>
      <c r="BB46" s="144"/>
      <c r="BC46" s="144"/>
      <c r="BD46" s="144"/>
      <c r="BE46" s="144"/>
      <c r="BF46" s="144"/>
      <c r="BG46" s="144"/>
      <c r="BH46" s="144"/>
      <c r="BI46" s="144"/>
      <c r="BJ46" s="144"/>
      <c r="BK46" s="145" t="s">
        <v>102</v>
      </c>
      <c r="BL46" s="146">
        <v>0</v>
      </c>
      <c r="BM46" s="42">
        <v>0</v>
      </c>
      <c r="BN46" s="98">
        <v>0</v>
      </c>
      <c r="BO46" s="99">
        <v>0</v>
      </c>
      <c r="BP46" s="45">
        <f>+'[1]2014'!F44</f>
        <v>0</v>
      </c>
      <c r="BQ46" s="45">
        <f>+'[1]2015'!F44</f>
        <v>0</v>
      </c>
      <c r="BR46" s="45">
        <v>0</v>
      </c>
      <c r="CB46" s="148">
        <v>0</v>
      </c>
      <c r="CC46" s="146">
        <v>0</v>
      </c>
      <c r="CD46" s="48">
        <v>0</v>
      </c>
      <c r="CE46" s="98">
        <v>0</v>
      </c>
      <c r="CF46" s="99">
        <v>0</v>
      </c>
      <c r="CG46" s="45">
        <f>+'[1]2014'!G44</f>
        <v>0</v>
      </c>
      <c r="CH46" s="45">
        <f>+'[1]2015'!G44</f>
        <v>0</v>
      </c>
      <c r="CI46" s="45">
        <v>0</v>
      </c>
      <c r="CS46" s="148">
        <v>0</v>
      </c>
      <c r="CT46" s="146">
        <v>0</v>
      </c>
      <c r="CU46" s="43">
        <v>0</v>
      </c>
      <c r="CV46" s="98">
        <v>0</v>
      </c>
      <c r="CW46" s="99">
        <v>0</v>
      </c>
      <c r="CX46" s="45">
        <f>+'[1]2014'!H44</f>
        <v>0</v>
      </c>
      <c r="CY46" s="45">
        <f>+'[1]2015'!H44</f>
        <v>0</v>
      </c>
      <c r="CZ46" s="45">
        <v>0</v>
      </c>
      <c r="DJ46" s="148">
        <v>0</v>
      </c>
      <c r="DK46" s="146">
        <v>0</v>
      </c>
      <c r="DL46" s="43">
        <v>0</v>
      </c>
      <c r="DM46" s="98">
        <v>0</v>
      </c>
      <c r="DN46" s="99">
        <v>0</v>
      </c>
      <c r="DO46" s="45">
        <f>+'[1]2014'!I44</f>
        <v>0</v>
      </c>
      <c r="DP46" s="45">
        <f>+'[1]2015'!I44</f>
        <v>0</v>
      </c>
      <c r="DQ46" s="45">
        <v>0</v>
      </c>
      <c r="EA46" s="148">
        <v>0</v>
      </c>
      <c r="EB46" s="146">
        <v>0</v>
      </c>
      <c r="EC46" s="43">
        <v>0</v>
      </c>
      <c r="ED46" s="98">
        <v>0</v>
      </c>
      <c r="EE46" s="99">
        <v>0</v>
      </c>
      <c r="EF46" s="45">
        <f>+'[1]2014'!J44</f>
        <v>0</v>
      </c>
      <c r="EG46" s="45">
        <f>+'[1]2015'!J44</f>
        <v>0</v>
      </c>
      <c r="EH46" s="45">
        <v>0</v>
      </c>
      <c r="ER46" s="148">
        <v>0</v>
      </c>
      <c r="ES46" s="146">
        <v>0</v>
      </c>
      <c r="ET46" s="43">
        <v>0</v>
      </c>
      <c r="EU46" s="98">
        <v>0</v>
      </c>
      <c r="EV46" s="99">
        <v>0</v>
      </c>
      <c r="EW46" s="45">
        <f>+'[1]2014'!K44</f>
        <v>0</v>
      </c>
      <c r="EX46" s="45">
        <f>+'[1]2015'!K44</f>
        <v>0</v>
      </c>
      <c r="EY46" s="45">
        <v>0</v>
      </c>
      <c r="FI46" s="148">
        <v>0</v>
      </c>
      <c r="FJ46" s="146">
        <v>0</v>
      </c>
      <c r="FK46" s="43">
        <v>0</v>
      </c>
      <c r="FL46" s="98">
        <v>0</v>
      </c>
      <c r="FM46" s="99">
        <v>0</v>
      </c>
      <c r="FN46" s="45">
        <f>+'[1]2014'!L44</f>
        <v>0</v>
      </c>
      <c r="FO46" s="45">
        <f>+'[1]2015'!L44</f>
        <v>0</v>
      </c>
      <c r="FP46" s="45">
        <v>0</v>
      </c>
      <c r="FZ46" s="148">
        <v>0</v>
      </c>
      <c r="GA46" s="146">
        <v>0</v>
      </c>
      <c r="GB46" s="43">
        <v>0</v>
      </c>
      <c r="GC46" s="98">
        <v>0</v>
      </c>
      <c r="GD46" s="99">
        <v>0</v>
      </c>
      <c r="GE46" s="45">
        <f>+'[1]2014'!M44</f>
        <v>0</v>
      </c>
      <c r="GF46" s="45">
        <f>+'[1]2015'!M44</f>
        <v>0</v>
      </c>
      <c r="GG46" s="45">
        <v>0</v>
      </c>
      <c r="GQ46" s="148">
        <v>0</v>
      </c>
      <c r="GR46" s="146">
        <v>0</v>
      </c>
      <c r="GS46" s="43">
        <v>0</v>
      </c>
      <c r="GT46" s="98">
        <v>0</v>
      </c>
      <c r="GU46" s="99">
        <v>0</v>
      </c>
      <c r="GV46" s="45">
        <f>+'[1]2014'!N44</f>
        <v>0</v>
      </c>
      <c r="GW46" s="45">
        <f>+'[1]2015'!N44</f>
        <v>0</v>
      </c>
      <c r="GX46" s="45">
        <v>0</v>
      </c>
      <c r="HH46" s="148">
        <v>0</v>
      </c>
      <c r="HI46" s="146">
        <v>0</v>
      </c>
      <c r="HJ46" s="43">
        <v>0</v>
      </c>
      <c r="HK46" s="98">
        <v>0</v>
      </c>
      <c r="HL46" s="99">
        <v>0</v>
      </c>
      <c r="HM46" s="45">
        <f>+'[1]2014'!O44</f>
        <v>0</v>
      </c>
      <c r="HN46" s="45">
        <f>+'[1]2015'!O44</f>
        <v>0</v>
      </c>
      <c r="HO46" s="45">
        <v>0</v>
      </c>
      <c r="HP46" s="147">
        <f>271+486</f>
        <v>757</v>
      </c>
      <c r="HQ46" s="147">
        <f>286+497</f>
        <v>783</v>
      </c>
      <c r="HR46" s="147">
        <f>386+490</f>
        <v>876</v>
      </c>
      <c r="HS46" s="147">
        <f>343+493</f>
        <v>836</v>
      </c>
      <c r="HT46" s="147">
        <f>487+590</f>
        <v>1077</v>
      </c>
      <c r="HU46" s="147">
        <v>1202</v>
      </c>
      <c r="HV46" s="147">
        <v>1441</v>
      </c>
      <c r="HW46" s="147">
        <v>1688</v>
      </c>
      <c r="HX46" s="147">
        <v>1883</v>
      </c>
      <c r="HY46" s="148">
        <v>1885</v>
      </c>
      <c r="HZ46" s="146">
        <v>1793</v>
      </c>
      <c r="IA46" s="43">
        <v>1964</v>
      </c>
      <c r="IB46" s="98">
        <v>1869</v>
      </c>
      <c r="IC46" s="99">
        <v>1760</v>
      </c>
      <c r="ID46" s="45">
        <f>+'[1]2014'!P44</f>
        <v>1760</v>
      </c>
      <c r="IE46" s="45">
        <f>+'[1]2015'!P44</f>
        <v>1717</v>
      </c>
      <c r="IF46" s="45">
        <v>1308</v>
      </c>
      <c r="IP46" s="148">
        <v>0</v>
      </c>
      <c r="IQ46" s="146">
        <v>0</v>
      </c>
      <c r="IR46" s="43">
        <v>0</v>
      </c>
      <c r="IS46" s="98">
        <v>0</v>
      </c>
      <c r="IT46" s="99">
        <v>0</v>
      </c>
      <c r="IU46" s="49">
        <f>+'[1]2014'!Q44</f>
        <v>0</v>
      </c>
      <c r="IV46" s="49">
        <f>+'[1]2015'!Q44</f>
        <v>0</v>
      </c>
      <c r="IW46" s="49">
        <v>0</v>
      </c>
    </row>
    <row r="47" spans="1:257" s="147" customFormat="1" ht="13.9" customHeight="1">
      <c r="A47" s="142" t="s">
        <v>103</v>
      </c>
      <c r="B47" s="143" t="s">
        <v>21</v>
      </c>
      <c r="C47" s="149">
        <f>309/C7*1000</f>
        <v>6.1097380128521994</v>
      </c>
      <c r="D47" s="149">
        <f>881/D7*1000</f>
        <v>17.721366214748361</v>
      </c>
      <c r="E47" s="149">
        <f>838/E7*1000</f>
        <v>16.454279487129142</v>
      </c>
      <c r="F47" s="149">
        <f>513/F7*1000</f>
        <v>9.9482227005643153</v>
      </c>
      <c r="G47" s="149">
        <f>544/G7*1000</f>
        <v>10.525908440075847</v>
      </c>
      <c r="H47" s="149">
        <f>650*1000/H7</f>
        <v>12.601295025396457</v>
      </c>
      <c r="I47" s="149">
        <v>16.899999999999999</v>
      </c>
      <c r="J47" s="149">
        <v>27</v>
      </c>
      <c r="K47" s="149">
        <v>21</v>
      </c>
      <c r="L47" s="149">
        <v>19</v>
      </c>
      <c r="M47" s="149" t="e">
        <f>+#REF!/M7*1000</f>
        <v>#REF!</v>
      </c>
      <c r="N47" s="149">
        <v>21</v>
      </c>
      <c r="O47" s="149">
        <v>16.600000000000001</v>
      </c>
      <c r="P47" s="150">
        <v>17.100000000000001</v>
      </c>
      <c r="Q47" s="150">
        <f>+'[1]2014'!R45</f>
        <v>13</v>
      </c>
      <c r="R47" s="150">
        <v>13.988118811881201</v>
      </c>
      <c r="S47" s="35">
        <v>26.8555703725401</v>
      </c>
      <c r="T47" s="151">
        <v>6</v>
      </c>
      <c r="U47" s="151">
        <v>9</v>
      </c>
      <c r="V47" s="151">
        <v>12</v>
      </c>
      <c r="W47" s="151">
        <v>7</v>
      </c>
      <c r="X47" s="144">
        <f>28/X7*1000</f>
        <v>8.2015231400117159</v>
      </c>
      <c r="Y47" s="144">
        <f>31*0.288850375505488</f>
        <v>8.9543616406701272</v>
      </c>
      <c r="Z47" s="144">
        <v>6</v>
      </c>
      <c r="AA47" s="144">
        <v>48</v>
      </c>
      <c r="AB47" s="144">
        <v>17</v>
      </c>
      <c r="AC47" s="34">
        <v>15</v>
      </c>
      <c r="AD47" s="34">
        <v>20</v>
      </c>
      <c r="AE47" s="34">
        <v>14</v>
      </c>
      <c r="AF47" s="34">
        <v>12.3</v>
      </c>
      <c r="AG47" s="34">
        <v>12.3</v>
      </c>
      <c r="AH47" s="38">
        <f>+'[1]2014'!D45</f>
        <v>6.13</v>
      </c>
      <c r="AI47" s="38">
        <v>13.0121816168328</v>
      </c>
      <c r="AJ47" s="39">
        <v>21.768707482993197</v>
      </c>
      <c r="AK47" s="151">
        <v>2</v>
      </c>
      <c r="AL47" s="151">
        <v>1</v>
      </c>
      <c r="AM47" s="151">
        <v>8</v>
      </c>
      <c r="AN47" s="151">
        <v>6</v>
      </c>
      <c r="AO47" s="144">
        <f>22/AO7*1000</f>
        <v>13.836477987421384</v>
      </c>
      <c r="AP47" s="144">
        <f>18*0.639795265515035</f>
        <v>11.51631477927063</v>
      </c>
      <c r="AQ47" s="144">
        <v>6.3</v>
      </c>
      <c r="AR47" s="144">
        <v>49.889948642699899</v>
      </c>
      <c r="AS47" s="144">
        <v>16.832440703902101</v>
      </c>
      <c r="AT47" s="34">
        <v>11.5</v>
      </c>
      <c r="AU47" s="34">
        <v>5</v>
      </c>
      <c r="AV47" s="37">
        <v>7</v>
      </c>
      <c r="AW47" s="37">
        <v>12.5</v>
      </c>
      <c r="AX47" s="37">
        <v>12.5</v>
      </c>
      <c r="AY47" s="40">
        <f>+'[1]2014'!E45</f>
        <v>1.5</v>
      </c>
      <c r="AZ47" s="40">
        <f>+'[1]2015'!E45</f>
        <v>0</v>
      </c>
      <c r="BA47" s="41">
        <v>4.694835680751174</v>
      </c>
      <c r="BB47" s="151">
        <v>2</v>
      </c>
      <c r="BC47" s="151">
        <v>5</v>
      </c>
      <c r="BD47" s="151">
        <v>9</v>
      </c>
      <c r="BE47" s="151">
        <v>4</v>
      </c>
      <c r="BF47" s="144">
        <f>11/BF7*1000</f>
        <v>4.6160302140159466</v>
      </c>
      <c r="BG47" s="144">
        <f>6*1000/BG7</f>
        <v>2.4519820187985286</v>
      </c>
      <c r="BH47" s="144">
        <v>5.6</v>
      </c>
      <c r="BI47" s="144">
        <v>14.040561622464899</v>
      </c>
      <c r="BJ47" s="144">
        <v>17.296862429605799</v>
      </c>
      <c r="BK47" s="145" t="s">
        <v>104</v>
      </c>
      <c r="BL47" s="152">
        <v>12</v>
      </c>
      <c r="BM47" s="74">
        <v>7</v>
      </c>
      <c r="BN47" s="136">
        <v>6.1</v>
      </c>
      <c r="BO47" s="76">
        <v>6.1</v>
      </c>
      <c r="BP47" s="45">
        <f>+'[1]2014'!F45</f>
        <v>0.4</v>
      </c>
      <c r="BQ47" s="62">
        <f>+'[1]2015'!F45</f>
        <v>0.37313432835820898</v>
      </c>
      <c r="BR47" s="62">
        <v>9.5905569900405752</v>
      </c>
      <c r="BS47" s="153">
        <v>3</v>
      </c>
      <c r="BT47" s="153">
        <v>17</v>
      </c>
      <c r="BU47" s="153">
        <v>9</v>
      </c>
      <c r="BV47" s="153">
        <v>6</v>
      </c>
      <c r="BW47" s="154">
        <f>13/BW7*1000</f>
        <v>7.1704357418643134</v>
      </c>
      <c r="BX47" s="154">
        <f>10*0.56980056980057</f>
        <v>5.6980056980057006</v>
      </c>
      <c r="BY47" s="154">
        <v>41.5</v>
      </c>
      <c r="BZ47" s="154">
        <v>8</v>
      </c>
      <c r="CA47" s="154">
        <v>16</v>
      </c>
      <c r="CB47" s="152">
        <v>6</v>
      </c>
      <c r="CC47" s="152">
        <v>10</v>
      </c>
      <c r="CD47" s="74">
        <v>10</v>
      </c>
      <c r="CE47" s="136">
        <v>11.4</v>
      </c>
      <c r="CF47" s="76">
        <v>11.4</v>
      </c>
      <c r="CG47" s="45">
        <f>+'[1]2014'!G45</f>
        <v>12.9</v>
      </c>
      <c r="CH47" s="62">
        <f>+'[1]2015'!G45</f>
        <v>4.3219881145326848</v>
      </c>
      <c r="CI47" s="62">
        <v>9.6256684491978621</v>
      </c>
      <c r="CJ47" s="153">
        <v>1</v>
      </c>
      <c r="CK47" s="153">
        <v>7</v>
      </c>
      <c r="CL47" s="153">
        <v>14</v>
      </c>
      <c r="CM47" s="153">
        <v>3</v>
      </c>
      <c r="CN47" s="154">
        <f>14/CN7*1000</f>
        <v>6.4486411791801013</v>
      </c>
      <c r="CO47" s="154">
        <f>20*0.468384074941452</f>
        <v>9.3676814988290396</v>
      </c>
      <c r="CP47" s="154">
        <v>11</v>
      </c>
      <c r="CQ47" s="154">
        <v>26</v>
      </c>
      <c r="CR47" s="154">
        <v>28</v>
      </c>
      <c r="CS47" s="152">
        <v>11.3</v>
      </c>
      <c r="CT47" s="152">
        <v>31</v>
      </c>
      <c r="CU47" s="117">
        <v>19</v>
      </c>
      <c r="CV47" s="136">
        <v>17.3</v>
      </c>
      <c r="CW47" s="76">
        <v>17.3</v>
      </c>
      <c r="CX47" s="45">
        <f>+'[1]2014'!H45</f>
        <v>1</v>
      </c>
      <c r="CY47" s="62">
        <f>+'[1]2015'!H45</f>
        <v>0.98087297694948505</v>
      </c>
      <c r="CZ47" s="62">
        <v>10.689990281827017</v>
      </c>
      <c r="DA47" s="153">
        <v>5</v>
      </c>
      <c r="DB47" s="153">
        <v>10</v>
      </c>
      <c r="DC47" s="153">
        <v>6</v>
      </c>
      <c r="DD47" s="153">
        <v>7</v>
      </c>
      <c r="DE47" s="154">
        <f>12/DE7*1000</f>
        <v>6.7605633802816909</v>
      </c>
      <c r="DF47" s="154">
        <f>27*0.583090379008746</f>
        <v>15.743440233236143</v>
      </c>
      <c r="DG47" s="154">
        <v>4.9000000000000004</v>
      </c>
      <c r="DH47" s="154">
        <v>44</v>
      </c>
      <c r="DI47" s="154">
        <v>17</v>
      </c>
      <c r="DJ47" s="152">
        <v>6</v>
      </c>
      <c r="DK47" s="152">
        <v>14</v>
      </c>
      <c r="DL47" s="117">
        <v>15</v>
      </c>
      <c r="DM47" s="136">
        <v>7.7</v>
      </c>
      <c r="DN47" s="76">
        <v>7.7</v>
      </c>
      <c r="DO47" s="45">
        <f>+'[1]2014'!I45</f>
        <v>10.8</v>
      </c>
      <c r="DP47" s="62">
        <f>+'[1]2015'!I45</f>
        <v>2.554278416347382</v>
      </c>
      <c r="DQ47" s="62">
        <v>20.4211869814933</v>
      </c>
      <c r="DR47" s="153">
        <v>3</v>
      </c>
      <c r="DS47" s="153">
        <v>16</v>
      </c>
      <c r="DT47" s="153">
        <v>13</v>
      </c>
      <c r="DU47" s="153">
        <v>9</v>
      </c>
      <c r="DV47" s="154">
        <f>20/DV7*1000</f>
        <v>10.346611484738748</v>
      </c>
      <c r="DW47" s="154">
        <f>16*0.544365813826892</f>
        <v>8.7098530212302716</v>
      </c>
      <c r="DX47" s="154">
        <v>28.6</v>
      </c>
      <c r="DY47" s="155">
        <v>33</v>
      </c>
      <c r="DZ47" s="155">
        <v>23</v>
      </c>
      <c r="EA47" s="152">
        <v>10</v>
      </c>
      <c r="EB47" s="152">
        <v>6</v>
      </c>
      <c r="EC47" s="117">
        <v>23</v>
      </c>
      <c r="ED47" s="136">
        <v>7.8</v>
      </c>
      <c r="EE47" s="76">
        <v>7.8</v>
      </c>
      <c r="EF47" s="45">
        <f>+'[1]2014'!J45</f>
        <v>0</v>
      </c>
      <c r="EG47" s="62">
        <f>+'[1]2015'!J45</f>
        <v>4.7644256220222339</v>
      </c>
      <c r="EH47" s="62">
        <v>6.2794348508634226</v>
      </c>
      <c r="EI47" s="153">
        <v>3</v>
      </c>
      <c r="EJ47" s="153">
        <v>14</v>
      </c>
      <c r="EK47" s="153">
        <v>5</v>
      </c>
      <c r="EL47" s="153">
        <v>7</v>
      </c>
      <c r="EM47" s="154">
        <f>9/EM7*1000</f>
        <v>6.7771084337349397</v>
      </c>
      <c r="EN47" s="154">
        <f>31*0.758150113722517</f>
        <v>23.502653525398024</v>
      </c>
      <c r="EO47" s="154">
        <v>8.5</v>
      </c>
      <c r="EP47" s="154">
        <v>24</v>
      </c>
      <c r="EQ47" s="154">
        <v>12</v>
      </c>
      <c r="ER47" s="152">
        <v>8</v>
      </c>
      <c r="ES47" s="152">
        <v>8</v>
      </c>
      <c r="ET47" s="117">
        <v>10</v>
      </c>
      <c r="EU47" s="136">
        <v>11.8</v>
      </c>
      <c r="EV47" s="76">
        <v>11.8</v>
      </c>
      <c r="EW47" s="45">
        <f>+'[1]2014'!K45</f>
        <v>8.9</v>
      </c>
      <c r="EX47" s="62">
        <f>+'[1]2015'!K45</f>
        <v>6.96594427244582</v>
      </c>
      <c r="EY47" s="62">
        <v>2.2564874012786764</v>
      </c>
      <c r="EZ47" s="153">
        <v>6</v>
      </c>
      <c r="FA47" s="153">
        <v>9</v>
      </c>
      <c r="FB47" s="153">
        <v>21</v>
      </c>
      <c r="FC47" s="153">
        <v>6</v>
      </c>
      <c r="FD47" s="154">
        <f>13/FD7*1000</f>
        <v>8.0595164290142591</v>
      </c>
      <c r="FE47" s="154">
        <f>14*0.632911392405063</f>
        <v>8.8607594936708818</v>
      </c>
      <c r="FF47" s="154">
        <v>18.7</v>
      </c>
      <c r="FG47" s="154">
        <v>25</v>
      </c>
      <c r="FH47" s="154">
        <v>17</v>
      </c>
      <c r="FI47" s="152">
        <v>9</v>
      </c>
      <c r="FJ47" s="152">
        <v>13</v>
      </c>
      <c r="FK47" s="117">
        <v>15</v>
      </c>
      <c r="FL47" s="136">
        <v>4.5999999999999996</v>
      </c>
      <c r="FM47" s="76">
        <v>4.5999999999999996</v>
      </c>
      <c r="FN47" s="45">
        <f>+'[1]2014'!L45</f>
        <v>0.7</v>
      </c>
      <c r="FO47" s="45">
        <f>+'[1]2015'!L45</f>
        <v>0</v>
      </c>
      <c r="FP47" s="45">
        <v>12.392426850258175</v>
      </c>
      <c r="FQ47" s="153">
        <v>3</v>
      </c>
      <c r="FR47" s="153">
        <v>12</v>
      </c>
      <c r="FS47" s="153">
        <v>12</v>
      </c>
      <c r="FT47" s="153">
        <v>6</v>
      </c>
      <c r="FU47" s="154">
        <f>9/FU7*1000</f>
        <v>2.8809218950064022</v>
      </c>
      <c r="FV47" s="154">
        <f>38*0.323624595469256</f>
        <v>12.297734627831728</v>
      </c>
      <c r="FW47" s="154">
        <v>15.6</v>
      </c>
      <c r="FX47" s="154">
        <v>17</v>
      </c>
      <c r="FY47" s="154">
        <v>25</v>
      </c>
      <c r="FZ47" s="152">
        <v>18</v>
      </c>
      <c r="GA47" s="152">
        <v>18</v>
      </c>
      <c r="GB47" s="117">
        <v>8</v>
      </c>
      <c r="GC47" s="136">
        <v>8.6</v>
      </c>
      <c r="GD47" s="76">
        <v>8.6</v>
      </c>
      <c r="GE47" s="45">
        <f>+'[1]2014'!M45</f>
        <v>3.4</v>
      </c>
      <c r="GF47" s="62">
        <f>+'[1]2015'!M45</f>
        <v>8.3575581395348824</v>
      </c>
      <c r="GG47" s="62">
        <v>18.268048480590199</v>
      </c>
      <c r="GH47" s="153">
        <v>0</v>
      </c>
      <c r="GI47" s="153">
        <v>4</v>
      </c>
      <c r="GJ47" s="153">
        <v>14</v>
      </c>
      <c r="GK47" s="153">
        <v>8</v>
      </c>
      <c r="GL47" s="154">
        <f>12/GL7*1000</f>
        <v>7.7519379844961236</v>
      </c>
      <c r="GM47" s="154">
        <f>18*0.648508430609598</f>
        <v>11.673151750972764</v>
      </c>
      <c r="GN47" s="154">
        <v>13</v>
      </c>
      <c r="GO47" s="154">
        <v>16</v>
      </c>
      <c r="GP47" s="154">
        <v>15</v>
      </c>
      <c r="GQ47" s="152">
        <v>11</v>
      </c>
      <c r="GR47" s="152">
        <v>7</v>
      </c>
      <c r="GS47" s="117">
        <v>19</v>
      </c>
      <c r="GT47" s="136">
        <v>10</v>
      </c>
      <c r="GU47" s="76">
        <v>10</v>
      </c>
      <c r="GV47" s="45">
        <f>+'[1]2014'!N45</f>
        <v>8.8000000000000007</v>
      </c>
      <c r="GW47" s="62">
        <f>+'[1]2015'!N45</f>
        <v>3.2938076416337285</v>
      </c>
      <c r="GX47" s="62">
        <v>6.4808813998703823</v>
      </c>
      <c r="GY47" s="153">
        <v>2</v>
      </c>
      <c r="GZ47" s="153">
        <v>4</v>
      </c>
      <c r="HA47" s="153">
        <v>8</v>
      </c>
      <c r="HB47" s="153">
        <v>18</v>
      </c>
      <c r="HC47" s="154">
        <f>12/HC7*1000</f>
        <v>4.7021943573667713</v>
      </c>
      <c r="HD47" s="154">
        <f>10*0.398089171974522</f>
        <v>3.9808917197452196</v>
      </c>
      <c r="HE47" s="154">
        <v>12.7</v>
      </c>
      <c r="HF47" s="154">
        <v>22</v>
      </c>
      <c r="HG47" s="154">
        <v>8</v>
      </c>
      <c r="HH47" s="152">
        <v>7</v>
      </c>
      <c r="HI47" s="152">
        <v>10</v>
      </c>
      <c r="HJ47" s="117">
        <v>21</v>
      </c>
      <c r="HK47" s="136">
        <v>8.3000000000000007</v>
      </c>
      <c r="HL47" s="76">
        <v>8.3000000000000007</v>
      </c>
      <c r="HM47" s="45">
        <f>+'[1]2014'!O45</f>
        <v>12.7</v>
      </c>
      <c r="HN47" s="62">
        <f>+'[1]2015'!O45</f>
        <v>4.2735042735042743</v>
      </c>
      <c r="HO47" s="62">
        <v>6.2800921080175849</v>
      </c>
      <c r="HP47" s="153">
        <v>12</v>
      </c>
      <c r="HQ47" s="153">
        <v>32</v>
      </c>
      <c r="HR47" s="153">
        <v>24</v>
      </c>
      <c r="HS47" s="153">
        <v>13</v>
      </c>
      <c r="HT47" s="154">
        <f>286/HT7*1000</f>
        <v>15.314591700133867</v>
      </c>
      <c r="HU47" s="154">
        <f>303*0.0547285464098074</f>
        <v>16.582749562171642</v>
      </c>
      <c r="HV47" s="154">
        <v>22</v>
      </c>
      <c r="HW47" s="154">
        <v>33</v>
      </c>
      <c r="HX47" s="154">
        <v>27</v>
      </c>
      <c r="HY47" s="152">
        <v>24</v>
      </c>
      <c r="HZ47" s="152">
        <v>32</v>
      </c>
      <c r="IA47" s="117">
        <v>22</v>
      </c>
      <c r="IB47" s="136">
        <v>35.799999999999997</v>
      </c>
      <c r="IC47" s="76">
        <v>35.799999999999997</v>
      </c>
      <c r="ID47" s="45">
        <f>+'[1]2014'!P45</f>
        <v>22.1</v>
      </c>
      <c r="IE47" s="62">
        <f>+'[1]2015'!P45</f>
        <v>25.699624854469405</v>
      </c>
      <c r="IF47" s="62">
        <v>47.068783068783063</v>
      </c>
      <c r="IG47" s="153">
        <v>2</v>
      </c>
      <c r="IH47" s="153">
        <v>11</v>
      </c>
      <c r="II47" s="153">
        <v>15</v>
      </c>
      <c r="IJ47" s="153">
        <v>10</v>
      </c>
      <c r="IK47" s="154">
        <f>83/IK7*1000</f>
        <v>10.691742882906093</v>
      </c>
      <c r="IL47" s="154">
        <f>71*0.119717466778403</f>
        <v>8.4999401412666131</v>
      </c>
      <c r="IM47" s="154">
        <v>14.7</v>
      </c>
      <c r="IN47" s="154">
        <v>15</v>
      </c>
      <c r="IO47" s="156">
        <v>16</v>
      </c>
      <c r="IP47" s="152">
        <v>29</v>
      </c>
      <c r="IQ47" s="152">
        <v>19</v>
      </c>
      <c r="IR47" s="117">
        <v>25</v>
      </c>
      <c r="IS47" s="136">
        <v>0.9</v>
      </c>
      <c r="IT47" s="76">
        <v>0.9</v>
      </c>
      <c r="IU47" s="49">
        <f>+'[1]2014'!Q45</f>
        <v>15.3</v>
      </c>
      <c r="IV47" s="72">
        <f>+'[1]2015'!Q45</f>
        <v>10.762960132467203</v>
      </c>
      <c r="IW47" s="72">
        <v>20.228168929291716</v>
      </c>
    </row>
    <row r="48" spans="1:257" s="147" customFormat="1" ht="15">
      <c r="A48" s="142" t="s">
        <v>105</v>
      </c>
      <c r="B48" s="143" t="s">
        <v>21</v>
      </c>
      <c r="C48" s="144">
        <v>1</v>
      </c>
      <c r="D48" s="144">
        <v>0</v>
      </c>
      <c r="E48" s="144">
        <v>1</v>
      </c>
      <c r="F48" s="144">
        <v>2</v>
      </c>
      <c r="G48" s="144">
        <v>0</v>
      </c>
      <c r="H48" s="144">
        <v>0</v>
      </c>
      <c r="I48" s="144">
        <v>0</v>
      </c>
      <c r="J48" s="144">
        <v>0</v>
      </c>
      <c r="K48" s="144">
        <v>1</v>
      </c>
      <c r="L48" s="144">
        <v>0</v>
      </c>
      <c r="M48" s="34">
        <v>0</v>
      </c>
      <c r="N48" s="34">
        <v>0</v>
      </c>
      <c r="O48" s="34">
        <v>0</v>
      </c>
      <c r="P48" s="34">
        <v>1</v>
      </c>
      <c r="Q48" s="34">
        <f>+'[1]2014'!R46</f>
        <v>0</v>
      </c>
      <c r="R48" s="34">
        <v>0</v>
      </c>
      <c r="S48" s="35">
        <v>0</v>
      </c>
      <c r="T48" s="144"/>
      <c r="U48" s="144"/>
      <c r="V48" s="144"/>
      <c r="W48" s="144"/>
      <c r="X48" s="144"/>
      <c r="Y48" s="144"/>
      <c r="Z48" s="144"/>
      <c r="AA48" s="144"/>
      <c r="AB48" s="144"/>
      <c r="AC48" s="34">
        <v>0</v>
      </c>
      <c r="AD48" s="34">
        <v>0</v>
      </c>
      <c r="AE48" s="34"/>
      <c r="AF48" s="34">
        <v>0</v>
      </c>
      <c r="AG48" s="34">
        <v>0</v>
      </c>
      <c r="AH48" s="38">
        <f>+'[1]2014'!D46</f>
        <v>0</v>
      </c>
      <c r="AI48" s="38">
        <v>0</v>
      </c>
      <c r="AJ48" s="39">
        <v>0</v>
      </c>
      <c r="AK48" s="144"/>
      <c r="AL48" s="144"/>
      <c r="AM48" s="144"/>
      <c r="AN48" s="144"/>
      <c r="AO48" s="144"/>
      <c r="AP48" s="144"/>
      <c r="AQ48" s="144"/>
      <c r="AR48" s="144"/>
      <c r="AS48" s="144"/>
      <c r="AT48" s="34">
        <v>0</v>
      </c>
      <c r="AU48" s="34">
        <v>0</v>
      </c>
      <c r="AV48" s="37">
        <v>0</v>
      </c>
      <c r="AW48" s="37">
        <v>0</v>
      </c>
      <c r="AX48" s="37">
        <v>0</v>
      </c>
      <c r="AY48" s="40">
        <f>+'[1]2014'!E46</f>
        <v>0</v>
      </c>
      <c r="AZ48" s="40">
        <f>+'[1]2015'!E46</f>
        <v>0</v>
      </c>
      <c r="BA48" s="41">
        <v>0</v>
      </c>
      <c r="BB48" s="144"/>
      <c r="BC48" s="144"/>
      <c r="BD48" s="144"/>
      <c r="BE48" s="144"/>
      <c r="BF48" s="144"/>
      <c r="BG48" s="144"/>
      <c r="BH48" s="144"/>
      <c r="BI48" s="144"/>
      <c r="BJ48" s="144"/>
      <c r="BK48" s="145" t="s">
        <v>106</v>
      </c>
      <c r="BL48" s="146">
        <v>0</v>
      </c>
      <c r="BM48" s="42">
        <v>0</v>
      </c>
      <c r="BN48" s="98">
        <v>0</v>
      </c>
      <c r="BO48" s="99">
        <v>0</v>
      </c>
      <c r="BP48" s="45">
        <f>+'[1]2014'!F46</f>
        <v>0</v>
      </c>
      <c r="BQ48" s="45">
        <f>+'[1]2015'!F46</f>
        <v>0</v>
      </c>
      <c r="BR48" s="45">
        <v>0</v>
      </c>
      <c r="CB48" s="148">
        <v>0</v>
      </c>
      <c r="CC48" s="146">
        <v>0</v>
      </c>
      <c r="CD48" s="48">
        <v>0</v>
      </c>
      <c r="CE48" s="98">
        <v>0</v>
      </c>
      <c r="CF48" s="99">
        <v>0</v>
      </c>
      <c r="CG48" s="45">
        <f>+'[1]2014'!G46</f>
        <v>0</v>
      </c>
      <c r="CH48" s="45">
        <f>+'[1]2015'!G46</f>
        <v>0</v>
      </c>
      <c r="CI48" s="45">
        <v>0</v>
      </c>
      <c r="CS48" s="148">
        <v>0</v>
      </c>
      <c r="CT48" s="146">
        <v>0</v>
      </c>
      <c r="CU48" s="43">
        <v>0</v>
      </c>
      <c r="CV48" s="98">
        <v>0</v>
      </c>
      <c r="CW48" s="99">
        <v>0</v>
      </c>
      <c r="CX48" s="45">
        <f>+'[1]2014'!H46</f>
        <v>0</v>
      </c>
      <c r="CY48" s="45">
        <f>+'[1]2015'!H46</f>
        <v>0</v>
      </c>
      <c r="CZ48" s="45">
        <v>0</v>
      </c>
      <c r="DJ48" s="148">
        <v>0</v>
      </c>
      <c r="DK48" s="146">
        <v>0</v>
      </c>
      <c r="DL48" s="43">
        <v>0</v>
      </c>
      <c r="DM48" s="98">
        <v>0</v>
      </c>
      <c r="DN48" s="99">
        <v>0</v>
      </c>
      <c r="DO48" s="45">
        <f>+'[1]2014'!I46</f>
        <v>0</v>
      </c>
      <c r="DP48" s="45">
        <f>+'[1]2015'!I46</f>
        <v>0</v>
      </c>
      <c r="DQ48" s="45">
        <v>0</v>
      </c>
      <c r="DT48" s="147">
        <v>1</v>
      </c>
      <c r="EA48" s="148">
        <v>0</v>
      </c>
      <c r="EB48" s="146">
        <v>0</v>
      </c>
      <c r="EC48" s="43">
        <v>0</v>
      </c>
      <c r="ED48" s="98">
        <v>0</v>
      </c>
      <c r="EE48" s="99">
        <v>0</v>
      </c>
      <c r="EF48" s="45">
        <f>+'[1]2014'!J46</f>
        <v>0</v>
      </c>
      <c r="EG48" s="45">
        <f>+'[1]2015'!J46</f>
        <v>0</v>
      </c>
      <c r="EH48" s="45">
        <v>0</v>
      </c>
      <c r="ER48" s="148">
        <v>0</v>
      </c>
      <c r="ES48" s="146">
        <v>0</v>
      </c>
      <c r="ET48" s="43">
        <v>0</v>
      </c>
      <c r="EU48" s="98">
        <v>0</v>
      </c>
      <c r="EV48" s="99">
        <v>0</v>
      </c>
      <c r="EW48" s="45">
        <f>+'[1]2014'!K46</f>
        <v>0</v>
      </c>
      <c r="EX48" s="45">
        <f>+'[1]2015'!K46</f>
        <v>0</v>
      </c>
      <c r="EY48" s="45">
        <v>0</v>
      </c>
      <c r="FI48" s="148">
        <v>0</v>
      </c>
      <c r="FJ48" s="146">
        <v>0</v>
      </c>
      <c r="FK48" s="43">
        <v>0</v>
      </c>
      <c r="FL48" s="98">
        <v>0</v>
      </c>
      <c r="FM48" s="99">
        <v>0</v>
      </c>
      <c r="FN48" s="45">
        <f>+'[1]2014'!L46</f>
        <v>0</v>
      </c>
      <c r="FO48" s="45">
        <f>+'[1]2015'!L46</f>
        <v>0</v>
      </c>
      <c r="FP48" s="45">
        <v>0</v>
      </c>
      <c r="FZ48" s="148">
        <v>0</v>
      </c>
      <c r="GA48" s="146">
        <v>0</v>
      </c>
      <c r="GB48" s="43">
        <v>0</v>
      </c>
      <c r="GC48" s="98">
        <v>0</v>
      </c>
      <c r="GD48" s="99">
        <v>0</v>
      </c>
      <c r="GE48" s="45">
        <f>+'[1]2014'!M46</f>
        <v>0</v>
      </c>
      <c r="GF48" s="45">
        <f>+'[1]2015'!M46</f>
        <v>0</v>
      </c>
      <c r="GG48" s="45">
        <v>0</v>
      </c>
      <c r="GQ48" s="148">
        <v>0</v>
      </c>
      <c r="GR48" s="146">
        <v>0</v>
      </c>
      <c r="GS48" s="43">
        <v>0</v>
      </c>
      <c r="GT48" s="98">
        <v>0</v>
      </c>
      <c r="GU48" s="99">
        <v>0</v>
      </c>
      <c r="GV48" s="45">
        <f>+'[1]2014'!N46</f>
        <v>0</v>
      </c>
      <c r="GW48" s="45">
        <f>+'[1]2015'!N46</f>
        <v>0</v>
      </c>
      <c r="GX48" s="45">
        <v>0</v>
      </c>
      <c r="HH48" s="148">
        <v>0</v>
      </c>
      <c r="HI48" s="146">
        <v>0</v>
      </c>
      <c r="HJ48" s="43">
        <v>0</v>
      </c>
      <c r="HK48" s="98">
        <v>0</v>
      </c>
      <c r="HL48" s="99">
        <v>0</v>
      </c>
      <c r="HM48" s="45">
        <f>+'[1]2014'!O46</f>
        <v>0</v>
      </c>
      <c r="HN48" s="45">
        <f>+'[1]2015'!O46</f>
        <v>0</v>
      </c>
      <c r="HO48" s="45">
        <v>0</v>
      </c>
      <c r="HP48" s="147">
        <v>1</v>
      </c>
      <c r="HS48" s="147">
        <v>2</v>
      </c>
      <c r="HX48" s="147">
        <v>1</v>
      </c>
      <c r="HY48" s="148">
        <v>0</v>
      </c>
      <c r="HZ48" s="146">
        <v>0</v>
      </c>
      <c r="IA48" s="43">
        <v>0</v>
      </c>
      <c r="IB48" s="98">
        <v>0</v>
      </c>
      <c r="IC48" s="99">
        <v>1</v>
      </c>
      <c r="ID48" s="45">
        <f>+'[1]2014'!P46</f>
        <v>0</v>
      </c>
      <c r="IE48" s="45">
        <f>+'[1]2015'!P46</f>
        <v>0</v>
      </c>
      <c r="IF48" s="45">
        <v>0</v>
      </c>
      <c r="IO48" s="147" t="s">
        <v>107</v>
      </c>
      <c r="IP48" s="148">
        <v>0</v>
      </c>
      <c r="IQ48" s="146">
        <v>0</v>
      </c>
      <c r="IR48" s="43">
        <v>0</v>
      </c>
      <c r="IS48" s="98">
        <v>0</v>
      </c>
      <c r="IT48" s="99">
        <v>0</v>
      </c>
      <c r="IU48" s="49">
        <f>+'[1]2014'!Q46</f>
        <v>0</v>
      </c>
      <c r="IV48" s="49">
        <f>+'[1]2015'!Q46</f>
        <v>0</v>
      </c>
      <c r="IW48" s="49">
        <v>0</v>
      </c>
    </row>
    <row r="49" spans="1:257" s="141" customFormat="1" ht="15">
      <c r="A49" s="132" t="s">
        <v>108</v>
      </c>
      <c r="B49" s="157" t="s">
        <v>21</v>
      </c>
      <c r="C49" s="32">
        <f t="shared" ref="C49:H50" si="86">+T49+AK49+BB49+BS49+CJ49+DA49+DR49+EI49+EZ49+FQ49+GH49+GY49+HP49+IG49</f>
        <v>32</v>
      </c>
      <c r="D49" s="32">
        <f t="shared" si="86"/>
        <v>30</v>
      </c>
      <c r="E49" s="32">
        <f t="shared" si="86"/>
        <v>27</v>
      </c>
      <c r="F49" s="32">
        <f t="shared" si="86"/>
        <v>19</v>
      </c>
      <c r="G49" s="32">
        <f t="shared" si="86"/>
        <v>18</v>
      </c>
      <c r="H49" s="32">
        <f t="shared" si="86"/>
        <v>18</v>
      </c>
      <c r="I49" s="32">
        <v>25</v>
      </c>
      <c r="J49" s="32">
        <v>26</v>
      </c>
      <c r="K49" s="32">
        <v>38</v>
      </c>
      <c r="L49" s="32">
        <v>29</v>
      </c>
      <c r="M49" s="34">
        <f>+AD49+AU49+BL49+CC49+CT49+DK49+EB49+ES49++FJ49+GA49+GR49+HI49+HZ49+IQ49</f>
        <v>32</v>
      </c>
      <c r="N49" s="34">
        <f>+AE49+AV49+BM49+CD49+CU49+DL49+EC49+ET49++FK49+GB49+GS49+HJ49+IA49+IR49</f>
        <v>18</v>
      </c>
      <c r="O49" s="34">
        <v>23</v>
      </c>
      <c r="P49" s="34">
        <v>23</v>
      </c>
      <c r="Q49" s="34">
        <f>+'[1]2014'!R47</f>
        <v>20</v>
      </c>
      <c r="R49" s="34">
        <v>11.4</v>
      </c>
      <c r="S49" s="35">
        <v>21</v>
      </c>
      <c r="T49" s="158">
        <v>2</v>
      </c>
      <c r="U49" s="158">
        <v>1</v>
      </c>
      <c r="V49" s="158">
        <v>1</v>
      </c>
      <c r="W49" s="158">
        <v>2</v>
      </c>
      <c r="X49" s="158">
        <v>1</v>
      </c>
      <c r="Y49" s="158">
        <v>1</v>
      </c>
      <c r="Z49" s="158">
        <v>1</v>
      </c>
      <c r="AA49" s="158">
        <v>4</v>
      </c>
      <c r="AB49" s="158">
        <v>2</v>
      </c>
      <c r="AC49" s="36">
        <v>1</v>
      </c>
      <c r="AD49" s="159"/>
      <c r="AE49" s="87"/>
      <c r="AF49" s="34">
        <v>1</v>
      </c>
      <c r="AG49" s="38">
        <v>1</v>
      </c>
      <c r="AH49" s="38">
        <f>+'[1]2014'!D47</f>
        <v>0</v>
      </c>
      <c r="AI49" s="38">
        <v>0</v>
      </c>
      <c r="AJ49" s="39">
        <v>0</v>
      </c>
      <c r="AK49" s="158">
        <v>1</v>
      </c>
      <c r="AL49" s="159"/>
      <c r="AM49" s="158">
        <v>1</v>
      </c>
      <c r="AN49" s="159"/>
      <c r="AO49" s="159"/>
      <c r="AP49" s="159"/>
      <c r="AQ49" s="159"/>
      <c r="AR49" s="159"/>
      <c r="AS49" s="159"/>
      <c r="AT49" s="87"/>
      <c r="AU49" s="159"/>
      <c r="AV49" s="160">
        <v>1</v>
      </c>
      <c r="AW49" s="37">
        <v>0</v>
      </c>
      <c r="AX49" s="160">
        <v>0</v>
      </c>
      <c r="AY49" s="40">
        <f>+'[1]2014'!E47</f>
        <v>0</v>
      </c>
      <c r="AZ49" s="40">
        <f>+'[1]2015'!E47</f>
        <v>0</v>
      </c>
      <c r="BA49" s="41">
        <v>0</v>
      </c>
      <c r="BB49" s="159"/>
      <c r="BC49" s="159"/>
      <c r="BD49" s="159"/>
      <c r="BE49" s="159"/>
      <c r="BF49" s="159"/>
      <c r="BG49" s="159"/>
      <c r="BH49" s="158">
        <v>3</v>
      </c>
      <c r="BI49" s="159"/>
      <c r="BJ49" s="159"/>
      <c r="BK49" s="32" t="s">
        <v>109</v>
      </c>
      <c r="BL49" s="161"/>
      <c r="BM49" s="162">
        <v>0</v>
      </c>
      <c r="BN49" s="163">
        <v>0</v>
      </c>
      <c r="BO49" s="164">
        <v>0</v>
      </c>
      <c r="BP49" s="45">
        <f>+'[1]2014'!F47</f>
        <v>1</v>
      </c>
      <c r="BQ49" s="45">
        <f>+'[1]2015'!F47</f>
        <v>0</v>
      </c>
      <c r="BR49" s="45">
        <v>0</v>
      </c>
      <c r="BS49" s="165">
        <v>3</v>
      </c>
      <c r="BT49" s="165"/>
      <c r="BU49" s="165"/>
      <c r="BV49" s="165"/>
      <c r="BW49" s="165">
        <v>1</v>
      </c>
      <c r="BX49" s="165"/>
      <c r="BY49" s="165">
        <v>1</v>
      </c>
      <c r="BZ49" s="165"/>
      <c r="CA49" s="165"/>
      <c r="CB49" s="84">
        <v>0</v>
      </c>
      <c r="CC49" s="43">
        <v>1</v>
      </c>
      <c r="CD49" s="166">
        <v>0</v>
      </c>
      <c r="CE49" s="163">
        <v>0</v>
      </c>
      <c r="CF49" s="164">
        <v>3</v>
      </c>
      <c r="CG49" s="45">
        <f>+'[1]2014'!G47</f>
        <v>0</v>
      </c>
      <c r="CH49" s="62">
        <f>+'[1]2015'!G47</f>
        <v>19.230769230769234</v>
      </c>
      <c r="CI49" s="62">
        <v>1</v>
      </c>
      <c r="CJ49" s="165">
        <v>1</v>
      </c>
      <c r="CK49" s="165"/>
      <c r="CL49" s="165">
        <v>1</v>
      </c>
      <c r="CM49" s="165"/>
      <c r="CN49" s="165">
        <v>1</v>
      </c>
      <c r="CO49" s="165"/>
      <c r="CP49" s="165">
        <v>2</v>
      </c>
      <c r="CQ49" s="165"/>
      <c r="CR49" s="165"/>
      <c r="CS49" s="84">
        <v>1</v>
      </c>
      <c r="CT49" s="161"/>
      <c r="CU49" s="167">
        <v>2</v>
      </c>
      <c r="CV49" s="163">
        <v>0</v>
      </c>
      <c r="CW49" s="164">
        <v>0</v>
      </c>
      <c r="CX49" s="45">
        <f>+'[1]2014'!H47</f>
        <v>0</v>
      </c>
      <c r="CY49" s="45">
        <f>+'[1]2015'!H47</f>
        <v>0</v>
      </c>
      <c r="CZ49" s="45">
        <v>1</v>
      </c>
      <c r="DA49" s="165"/>
      <c r="DB49" s="165">
        <v>1</v>
      </c>
      <c r="DC49" s="165">
        <v>1</v>
      </c>
      <c r="DD49" s="165"/>
      <c r="DE49" s="165">
        <v>1</v>
      </c>
      <c r="DF49" s="165"/>
      <c r="DG49" s="165"/>
      <c r="DH49" s="165">
        <v>1</v>
      </c>
      <c r="DI49" s="165"/>
      <c r="DJ49" s="84"/>
      <c r="DK49" s="43"/>
      <c r="DL49" s="167"/>
      <c r="DM49" s="163">
        <v>0</v>
      </c>
      <c r="DN49" s="164">
        <v>0</v>
      </c>
      <c r="DO49" s="45">
        <f>+'[1]2014'!I47</f>
        <v>1</v>
      </c>
      <c r="DP49" s="45">
        <f>+'[1]2015'!I47</f>
        <v>0</v>
      </c>
      <c r="DQ49" s="45">
        <v>1</v>
      </c>
      <c r="DR49" s="165">
        <v>1</v>
      </c>
      <c r="DS49" s="165">
        <v>1</v>
      </c>
      <c r="DT49" s="165">
        <v>1</v>
      </c>
      <c r="DU49" s="165"/>
      <c r="DV49" s="165"/>
      <c r="DW49" s="165"/>
      <c r="DX49" s="165"/>
      <c r="DY49" s="165"/>
      <c r="DZ49" s="165"/>
      <c r="EA49" s="84">
        <v>0</v>
      </c>
      <c r="EB49" s="161">
        <v>0</v>
      </c>
      <c r="EC49" s="167">
        <v>0</v>
      </c>
      <c r="ED49" s="163">
        <v>0</v>
      </c>
      <c r="EE49" s="164">
        <v>0</v>
      </c>
      <c r="EF49" s="45">
        <f>+'[1]2014'!J47</f>
        <v>1</v>
      </c>
      <c r="EG49" s="45">
        <f>+'[1]2015'!J47</f>
        <v>0</v>
      </c>
      <c r="EH49" s="45">
        <v>0</v>
      </c>
      <c r="EI49" s="165">
        <v>1</v>
      </c>
      <c r="EJ49" s="165">
        <v>1</v>
      </c>
      <c r="EK49" s="165"/>
      <c r="EL49" s="165"/>
      <c r="EM49" s="165"/>
      <c r="EN49" s="165">
        <v>1</v>
      </c>
      <c r="EO49" s="165">
        <v>1</v>
      </c>
      <c r="EP49" s="165"/>
      <c r="EQ49" s="165">
        <v>1</v>
      </c>
      <c r="ER49" s="84">
        <v>0</v>
      </c>
      <c r="ES49" s="43">
        <v>1</v>
      </c>
      <c r="ET49" s="167">
        <v>0</v>
      </c>
      <c r="EU49" s="163">
        <v>0</v>
      </c>
      <c r="EV49" s="164">
        <v>0</v>
      </c>
      <c r="EW49" s="45">
        <f>+'[1]2014'!K47</f>
        <v>0</v>
      </c>
      <c r="EX49" s="45">
        <f>+'[1]2015'!K47</f>
        <v>0</v>
      </c>
      <c r="EY49" s="45">
        <v>0</v>
      </c>
      <c r="EZ49" s="165">
        <v>1</v>
      </c>
      <c r="FA49" s="165"/>
      <c r="FB49" s="165">
        <v>1</v>
      </c>
      <c r="FC49" s="165"/>
      <c r="FD49" s="165">
        <v>1</v>
      </c>
      <c r="FE49" s="165"/>
      <c r="FF49" s="165"/>
      <c r="FG49" s="165"/>
      <c r="FH49" s="165"/>
      <c r="FI49" s="84">
        <v>1</v>
      </c>
      <c r="FJ49" s="168"/>
      <c r="FK49" s="167">
        <v>0</v>
      </c>
      <c r="FL49" s="163">
        <v>0</v>
      </c>
      <c r="FM49" s="164">
        <v>0</v>
      </c>
      <c r="FN49" s="45">
        <f>+'[1]2014'!L47</f>
        <v>0</v>
      </c>
      <c r="FO49" s="45">
        <f>+'[1]2015'!L47</f>
        <v>0</v>
      </c>
      <c r="FP49" s="45">
        <v>0</v>
      </c>
      <c r="FQ49" s="165"/>
      <c r="FR49" s="165"/>
      <c r="FS49" s="165"/>
      <c r="FT49" s="165"/>
      <c r="FU49" s="165"/>
      <c r="FV49" s="165">
        <v>1</v>
      </c>
      <c r="FW49" s="165">
        <v>1</v>
      </c>
      <c r="FX49" s="165"/>
      <c r="FY49" s="165"/>
      <c r="FZ49" s="84"/>
      <c r="GA49" s="168"/>
      <c r="GB49" s="167">
        <v>1</v>
      </c>
      <c r="GC49" s="163">
        <v>0</v>
      </c>
      <c r="GD49" s="164">
        <v>0</v>
      </c>
      <c r="GE49" s="45">
        <f>+'[1]2014'!M47</f>
        <v>0</v>
      </c>
      <c r="GF49" s="45">
        <f>+'[1]2015'!M47</f>
        <v>0</v>
      </c>
      <c r="GG49" s="45">
        <v>1</v>
      </c>
      <c r="GH49" s="165"/>
      <c r="GI49" s="165"/>
      <c r="GJ49" s="165">
        <v>1</v>
      </c>
      <c r="GK49" s="165">
        <v>2</v>
      </c>
      <c r="GL49" s="165"/>
      <c r="GM49" s="165"/>
      <c r="GN49" s="165">
        <v>1</v>
      </c>
      <c r="GO49" s="165"/>
      <c r="GP49" s="165">
        <v>4</v>
      </c>
      <c r="GQ49" s="166"/>
      <c r="GR49" s="161">
        <v>1</v>
      </c>
      <c r="GS49" s="167">
        <v>1</v>
      </c>
      <c r="GT49" s="163">
        <v>0</v>
      </c>
      <c r="GU49" s="164">
        <v>0</v>
      </c>
      <c r="GV49" s="45">
        <f>+'[1]2014'!N47</f>
        <v>1</v>
      </c>
      <c r="GW49" s="45">
        <f>+'[1]2015'!N47</f>
        <v>0</v>
      </c>
      <c r="GX49" s="45">
        <v>0</v>
      </c>
      <c r="GY49" s="165">
        <v>1</v>
      </c>
      <c r="GZ49" s="165"/>
      <c r="HA49" s="165"/>
      <c r="HB49" s="165">
        <v>1</v>
      </c>
      <c r="HC49" s="165"/>
      <c r="HD49" s="165"/>
      <c r="HE49" s="165"/>
      <c r="HF49" s="165"/>
      <c r="HG49" s="165"/>
      <c r="HH49" s="84">
        <v>0</v>
      </c>
      <c r="HI49" s="43">
        <v>1</v>
      </c>
      <c r="HJ49" s="167">
        <v>1</v>
      </c>
      <c r="HK49" s="163">
        <v>0</v>
      </c>
      <c r="HL49" s="164">
        <v>0</v>
      </c>
      <c r="HM49" s="45">
        <f>+'[1]2014'!O47</f>
        <v>1</v>
      </c>
      <c r="HN49" s="45">
        <f>+'[1]2015'!O47</f>
        <v>0</v>
      </c>
      <c r="HO49" s="45">
        <v>0</v>
      </c>
      <c r="HP49" s="165">
        <v>18</v>
      </c>
      <c r="HQ49" s="165">
        <v>23</v>
      </c>
      <c r="HR49" s="165">
        <v>18</v>
      </c>
      <c r="HS49" s="165">
        <v>13</v>
      </c>
      <c r="HT49" s="165">
        <v>10</v>
      </c>
      <c r="HU49" s="165">
        <v>11</v>
      </c>
      <c r="HV49" s="165">
        <v>13</v>
      </c>
      <c r="HW49" s="165">
        <v>14</v>
      </c>
      <c r="HX49" s="165">
        <v>27</v>
      </c>
      <c r="HY49" s="84">
        <v>17</v>
      </c>
      <c r="HZ49" s="168">
        <v>25</v>
      </c>
      <c r="IA49" s="167">
        <v>10</v>
      </c>
      <c r="IB49" s="163">
        <v>17</v>
      </c>
      <c r="IC49" s="164">
        <v>13</v>
      </c>
      <c r="ID49" s="45">
        <f>+'[1]2014'!P47</f>
        <v>11</v>
      </c>
      <c r="IE49" s="62">
        <f>+'[1]2015'!P47</f>
        <v>23.474178403755868</v>
      </c>
      <c r="IF49" s="62">
        <v>15</v>
      </c>
      <c r="IG49" s="165">
        <v>3</v>
      </c>
      <c r="IH49" s="165">
        <v>3</v>
      </c>
      <c r="II49" s="165">
        <v>2</v>
      </c>
      <c r="IJ49" s="165">
        <v>1</v>
      </c>
      <c r="IK49" s="165">
        <v>3</v>
      </c>
      <c r="IL49" s="165">
        <v>4</v>
      </c>
      <c r="IM49" s="165">
        <v>2</v>
      </c>
      <c r="IN49" s="165">
        <v>7</v>
      </c>
      <c r="IO49" s="165">
        <v>4</v>
      </c>
      <c r="IP49" s="84">
        <v>7</v>
      </c>
      <c r="IQ49" s="161">
        <v>3</v>
      </c>
      <c r="IR49" s="167">
        <v>2</v>
      </c>
      <c r="IS49" s="163">
        <v>5</v>
      </c>
      <c r="IT49" s="164">
        <v>6</v>
      </c>
      <c r="IU49" s="49">
        <f>+'[1]2014'!Q47</f>
        <v>4</v>
      </c>
      <c r="IV49" s="72">
        <f>+'[1]2015'!Q47</f>
        <v>6.437768240343348</v>
      </c>
      <c r="IW49" s="72">
        <v>2</v>
      </c>
    </row>
    <row r="50" spans="1:257" ht="15">
      <c r="A50" s="132" t="s">
        <v>110</v>
      </c>
      <c r="B50" s="31" t="s">
        <v>21</v>
      </c>
      <c r="C50" s="32">
        <f t="shared" si="86"/>
        <v>613</v>
      </c>
      <c r="D50" s="32">
        <f t="shared" si="86"/>
        <v>701</v>
      </c>
      <c r="E50" s="32">
        <f t="shared" si="86"/>
        <v>651</v>
      </c>
      <c r="F50" s="32">
        <f t="shared" si="86"/>
        <v>649</v>
      </c>
      <c r="G50" s="32">
        <f t="shared" si="86"/>
        <v>629</v>
      </c>
      <c r="H50" s="32">
        <f t="shared" si="86"/>
        <v>496</v>
      </c>
      <c r="I50" s="32">
        <v>574</v>
      </c>
      <c r="J50" s="32">
        <v>570</v>
      </c>
      <c r="K50" s="32">
        <v>528</v>
      </c>
      <c r="L50" s="32">
        <f>AB50+AR50+BH50+BX50+CN50+DT50+EJ50+EZ50+FJ50+FZ50+GP50+HF50+HV50</f>
        <v>408</v>
      </c>
      <c r="M50" s="38">
        <f>AC50+AS50+BI50+BY50+CO50+DE50+DU50+EK50+FA50+FQ50+GA50+GQ50+HG50+HW50</f>
        <v>419</v>
      </c>
      <c r="N50" s="38">
        <v>546</v>
      </c>
      <c r="O50" s="38">
        <v>582</v>
      </c>
      <c r="P50" s="34">
        <v>559</v>
      </c>
      <c r="Q50" s="34">
        <f>+'[1]2014'!R48</f>
        <v>527</v>
      </c>
      <c r="R50" s="34">
        <v>561</v>
      </c>
      <c r="S50" s="35">
        <v>665</v>
      </c>
      <c r="T50" s="36">
        <v>36</v>
      </c>
      <c r="U50" s="36">
        <v>31</v>
      </c>
      <c r="V50" s="36">
        <v>15</v>
      </c>
      <c r="W50" s="36">
        <v>16</v>
      </c>
      <c r="X50" s="36">
        <v>28</v>
      </c>
      <c r="Y50" s="36">
        <v>30</v>
      </c>
      <c r="Z50" s="36">
        <v>33</v>
      </c>
      <c r="AA50" s="36">
        <v>32</v>
      </c>
      <c r="AB50" s="36">
        <v>21</v>
      </c>
      <c r="AC50" s="36">
        <v>34</v>
      </c>
      <c r="AD50" s="40">
        <v>25</v>
      </c>
      <c r="AE50" s="87"/>
      <c r="AF50" s="38">
        <v>27</v>
      </c>
      <c r="AG50" s="38">
        <v>17</v>
      </c>
      <c r="AH50" s="38">
        <f>+'[1]2014'!D48</f>
        <v>19</v>
      </c>
      <c r="AI50" s="38">
        <v>17</v>
      </c>
      <c r="AJ50" s="39">
        <v>21</v>
      </c>
      <c r="AK50" s="36">
        <v>7</v>
      </c>
      <c r="AL50" s="36">
        <v>19</v>
      </c>
      <c r="AM50" s="36">
        <v>12</v>
      </c>
      <c r="AN50" s="36">
        <v>10</v>
      </c>
      <c r="AO50" s="36">
        <v>8</v>
      </c>
      <c r="AP50" s="36">
        <v>7</v>
      </c>
      <c r="AQ50" s="36">
        <v>4</v>
      </c>
      <c r="AR50" s="36">
        <v>6</v>
      </c>
      <c r="AS50" s="36">
        <v>7</v>
      </c>
      <c r="AT50" s="36">
        <v>7</v>
      </c>
      <c r="AU50" s="40">
        <v>1</v>
      </c>
      <c r="AV50" s="37">
        <v>7</v>
      </c>
      <c r="AW50" s="160">
        <v>10</v>
      </c>
      <c r="AX50" s="37">
        <v>4</v>
      </c>
      <c r="AY50" s="40">
        <f>+'[1]2014'!E48</f>
        <v>6</v>
      </c>
      <c r="AZ50" s="40">
        <f>+'[1]2015'!E48</f>
        <v>9</v>
      </c>
      <c r="BA50" s="41">
        <v>23</v>
      </c>
      <c r="BB50" s="36">
        <v>9</v>
      </c>
      <c r="BC50" s="36">
        <v>5</v>
      </c>
      <c r="BD50" s="36">
        <v>21</v>
      </c>
      <c r="BE50" s="36">
        <v>14</v>
      </c>
      <c r="BF50" s="36">
        <v>13</v>
      </c>
      <c r="BG50" s="36">
        <v>13</v>
      </c>
      <c r="BH50" s="36">
        <v>13</v>
      </c>
      <c r="BI50" s="36">
        <v>15</v>
      </c>
      <c r="BJ50" s="36">
        <v>17</v>
      </c>
      <c r="BK50" s="32" t="s">
        <v>111</v>
      </c>
      <c r="BL50" s="43">
        <v>17</v>
      </c>
      <c r="BM50" s="42">
        <v>11</v>
      </c>
      <c r="BN50" s="98">
        <v>13</v>
      </c>
      <c r="BO50" s="99">
        <v>21</v>
      </c>
      <c r="BP50" s="45">
        <f>+'[1]2014'!F48</f>
        <v>23</v>
      </c>
      <c r="BQ50" s="45">
        <f>+'[1]2015'!F48</f>
        <v>18</v>
      </c>
      <c r="BR50" s="45">
        <v>22</v>
      </c>
      <c r="BS50" s="46">
        <v>15</v>
      </c>
      <c r="BT50" s="46">
        <v>12</v>
      </c>
      <c r="BU50" s="46">
        <v>9</v>
      </c>
      <c r="BV50" s="46">
        <v>5</v>
      </c>
      <c r="BW50" s="46">
        <v>7</v>
      </c>
      <c r="BX50" s="46">
        <v>1</v>
      </c>
      <c r="BY50" s="46">
        <v>4</v>
      </c>
      <c r="BZ50" s="46">
        <v>5</v>
      </c>
      <c r="CA50" s="46">
        <v>4</v>
      </c>
      <c r="CB50" s="84">
        <v>6</v>
      </c>
      <c r="CC50" s="43">
        <v>6</v>
      </c>
      <c r="CD50" s="48">
        <v>5</v>
      </c>
      <c r="CE50" s="98">
        <v>6</v>
      </c>
      <c r="CF50" s="99">
        <v>9</v>
      </c>
      <c r="CG50" s="45">
        <f>+'[1]2014'!G48</f>
        <v>4</v>
      </c>
      <c r="CH50" s="45">
        <f>+'[1]2015'!G48</f>
        <v>5</v>
      </c>
      <c r="CI50" s="45">
        <v>10</v>
      </c>
      <c r="CJ50" s="46">
        <v>48</v>
      </c>
      <c r="CK50" s="46">
        <v>25</v>
      </c>
      <c r="CL50" s="46">
        <v>24</v>
      </c>
      <c r="CM50" s="46">
        <v>24</v>
      </c>
      <c r="CN50" s="46">
        <v>19</v>
      </c>
      <c r="CO50" s="46">
        <v>25</v>
      </c>
      <c r="CP50" s="46">
        <v>35</v>
      </c>
      <c r="CQ50" s="46">
        <v>30</v>
      </c>
      <c r="CR50" s="46">
        <v>17</v>
      </c>
      <c r="CS50" s="84">
        <v>15</v>
      </c>
      <c r="CT50" s="43">
        <v>15</v>
      </c>
      <c r="CU50" s="43">
        <v>8</v>
      </c>
      <c r="CV50" s="98">
        <v>21</v>
      </c>
      <c r="CW50" s="99">
        <v>20</v>
      </c>
      <c r="CX50" s="45">
        <f>+'[1]2014'!H48</f>
        <v>9</v>
      </c>
      <c r="CY50" s="45">
        <f>+'[1]2015'!H48</f>
        <v>17</v>
      </c>
      <c r="CZ50" s="45">
        <v>10</v>
      </c>
      <c r="DA50" s="46">
        <v>4</v>
      </c>
      <c r="DB50" s="46">
        <v>16</v>
      </c>
      <c r="DC50" s="46">
        <v>9</v>
      </c>
      <c r="DD50" s="46">
        <v>12</v>
      </c>
      <c r="DE50" s="46">
        <v>12</v>
      </c>
      <c r="DF50" s="46">
        <v>4</v>
      </c>
      <c r="DG50" s="46">
        <v>6</v>
      </c>
      <c r="DH50" s="46">
        <v>6</v>
      </c>
      <c r="DI50" s="46">
        <v>9</v>
      </c>
      <c r="DJ50" s="84">
        <v>0</v>
      </c>
      <c r="DK50" s="43">
        <v>5</v>
      </c>
      <c r="DL50" s="43">
        <v>1</v>
      </c>
      <c r="DM50" s="98">
        <v>3</v>
      </c>
      <c r="DN50" s="99">
        <v>7</v>
      </c>
      <c r="DO50" s="45">
        <f>+'[1]2014'!I48</f>
        <v>6</v>
      </c>
      <c r="DP50" s="45">
        <f>+'[1]2015'!I48</f>
        <v>6</v>
      </c>
      <c r="DQ50" s="45">
        <v>3</v>
      </c>
      <c r="DR50" s="46">
        <v>12</v>
      </c>
      <c r="DS50" s="46">
        <v>21</v>
      </c>
      <c r="DT50" s="46">
        <v>22</v>
      </c>
      <c r="DU50" s="46">
        <v>17</v>
      </c>
      <c r="DV50" s="46">
        <v>19</v>
      </c>
      <c r="DW50" s="46">
        <v>19</v>
      </c>
      <c r="DX50" s="46">
        <v>11</v>
      </c>
      <c r="DY50" s="46">
        <v>11</v>
      </c>
      <c r="DZ50" s="46">
        <v>7</v>
      </c>
      <c r="EA50" s="84">
        <v>9</v>
      </c>
      <c r="EB50" s="43">
        <v>2</v>
      </c>
      <c r="EC50" s="43">
        <v>5</v>
      </c>
      <c r="ED50" s="98">
        <v>10</v>
      </c>
      <c r="EE50" s="99">
        <v>10</v>
      </c>
      <c r="EF50" s="45">
        <f>+'[1]2014'!J48</f>
        <v>11</v>
      </c>
      <c r="EG50" s="45">
        <f>+'[1]2015'!J48</f>
        <v>17</v>
      </c>
      <c r="EH50" s="45">
        <v>9</v>
      </c>
      <c r="EI50" s="46">
        <v>10</v>
      </c>
      <c r="EJ50" s="46">
        <v>11</v>
      </c>
      <c r="EK50" s="46">
        <v>10</v>
      </c>
      <c r="EL50" s="46">
        <v>6</v>
      </c>
      <c r="EM50" s="46">
        <v>13</v>
      </c>
      <c r="EN50" s="46">
        <v>10</v>
      </c>
      <c r="EO50" s="46">
        <v>17</v>
      </c>
      <c r="EP50" s="46">
        <v>14</v>
      </c>
      <c r="EQ50" s="46">
        <v>15</v>
      </c>
      <c r="ER50" s="84">
        <v>8</v>
      </c>
      <c r="ES50" s="43">
        <v>8</v>
      </c>
      <c r="ET50" s="43">
        <v>11</v>
      </c>
      <c r="EU50" s="98">
        <v>15</v>
      </c>
      <c r="EV50" s="99">
        <v>6</v>
      </c>
      <c r="EW50" s="45">
        <f>+'[1]2014'!K48</f>
        <v>5</v>
      </c>
      <c r="EX50" s="45">
        <f>+'[1]2015'!K48</f>
        <v>19</v>
      </c>
      <c r="EY50" s="45">
        <v>15</v>
      </c>
      <c r="EZ50" s="46">
        <v>12</v>
      </c>
      <c r="FA50" s="46">
        <v>38</v>
      </c>
      <c r="FB50" s="46">
        <v>41</v>
      </c>
      <c r="FC50" s="46">
        <v>9</v>
      </c>
      <c r="FD50" s="46">
        <v>33</v>
      </c>
      <c r="FE50" s="46">
        <v>5</v>
      </c>
      <c r="FF50" s="46">
        <v>5</v>
      </c>
      <c r="FG50" s="46">
        <v>12</v>
      </c>
      <c r="FH50" s="46">
        <v>13</v>
      </c>
      <c r="FI50" s="84">
        <v>5</v>
      </c>
      <c r="FJ50" s="43">
        <v>5</v>
      </c>
      <c r="FK50" s="43">
        <v>5</v>
      </c>
      <c r="FL50" s="98">
        <v>4</v>
      </c>
      <c r="FM50" s="99">
        <v>9</v>
      </c>
      <c r="FN50" s="45">
        <f>+'[1]2014'!L48</f>
        <v>6</v>
      </c>
      <c r="FO50" s="45">
        <f>+'[1]2015'!L48</f>
        <v>27</v>
      </c>
      <c r="FP50" s="45">
        <v>8</v>
      </c>
      <c r="FQ50" s="46">
        <v>4</v>
      </c>
      <c r="FR50" s="46">
        <v>2</v>
      </c>
      <c r="FS50" s="46">
        <v>7</v>
      </c>
      <c r="FT50" s="46">
        <v>18</v>
      </c>
      <c r="FU50" s="46">
        <v>5</v>
      </c>
      <c r="FV50" s="46">
        <v>10</v>
      </c>
      <c r="FW50" s="46">
        <v>9</v>
      </c>
      <c r="FX50" s="46">
        <v>16</v>
      </c>
      <c r="FY50" s="46">
        <v>9</v>
      </c>
      <c r="FZ50" s="84">
        <v>19</v>
      </c>
      <c r="GA50" s="43">
        <v>20</v>
      </c>
      <c r="GB50" s="43">
        <v>10</v>
      </c>
      <c r="GC50" s="98">
        <v>32</v>
      </c>
      <c r="GD50" s="99">
        <v>32</v>
      </c>
      <c r="GE50" s="45">
        <f>+'[1]2014'!M48</f>
        <v>18</v>
      </c>
      <c r="GF50" s="45">
        <f>+'[1]2015'!M48</f>
        <v>4</v>
      </c>
      <c r="GG50" s="45">
        <v>17</v>
      </c>
      <c r="GH50" s="46">
        <v>6</v>
      </c>
      <c r="GI50" s="46">
        <v>11</v>
      </c>
      <c r="GJ50" s="46">
        <v>5</v>
      </c>
      <c r="GK50" s="46">
        <v>9</v>
      </c>
      <c r="GL50" s="46">
        <v>3</v>
      </c>
      <c r="GM50" s="46">
        <v>2</v>
      </c>
      <c r="GN50" s="46">
        <v>4</v>
      </c>
      <c r="GO50" s="46">
        <v>6</v>
      </c>
      <c r="GP50" s="46">
        <v>8</v>
      </c>
      <c r="GQ50" s="84">
        <v>5</v>
      </c>
      <c r="GR50" s="43">
        <v>5</v>
      </c>
      <c r="GS50" s="43">
        <v>4</v>
      </c>
      <c r="GT50" s="98">
        <v>15</v>
      </c>
      <c r="GU50" s="99">
        <v>14</v>
      </c>
      <c r="GV50" s="45">
        <f>+'[1]2014'!N48</f>
        <v>14</v>
      </c>
      <c r="GW50" s="45">
        <f>+'[1]2015'!N48</f>
        <v>11</v>
      </c>
      <c r="GX50" s="45">
        <v>11</v>
      </c>
      <c r="GY50" s="46">
        <v>11</v>
      </c>
      <c r="GZ50" s="46">
        <v>20</v>
      </c>
      <c r="HA50" s="46">
        <v>20</v>
      </c>
      <c r="HB50" s="46">
        <v>8</v>
      </c>
      <c r="HC50" s="46">
        <v>19</v>
      </c>
      <c r="HD50" s="46">
        <v>7</v>
      </c>
      <c r="HE50" s="46">
        <v>5</v>
      </c>
      <c r="HF50" s="46">
        <v>10</v>
      </c>
      <c r="HG50" s="46">
        <v>7</v>
      </c>
      <c r="HH50" s="84">
        <v>6</v>
      </c>
      <c r="HI50" s="43">
        <v>10</v>
      </c>
      <c r="HJ50" s="43">
        <v>11</v>
      </c>
      <c r="HK50" s="98">
        <v>11</v>
      </c>
      <c r="HL50" s="99">
        <v>11</v>
      </c>
      <c r="HM50" s="45">
        <f>+'[1]2014'!O48</f>
        <v>12</v>
      </c>
      <c r="HN50" s="45">
        <f>+'[1]2015'!O48</f>
        <v>13</v>
      </c>
      <c r="HO50" s="45">
        <v>18</v>
      </c>
      <c r="HP50" s="46">
        <v>254</v>
      </c>
      <c r="HQ50" s="46">
        <v>257</v>
      </c>
      <c r="HR50" s="46">
        <v>192</v>
      </c>
      <c r="HS50" s="46">
        <v>256</v>
      </c>
      <c r="HT50" s="46">
        <v>229</v>
      </c>
      <c r="HU50" s="46">
        <f>165+17</f>
        <v>182</v>
      </c>
      <c r="HV50" s="46">
        <v>261</v>
      </c>
      <c r="HW50" s="46">
        <v>221</v>
      </c>
      <c r="HX50" s="46">
        <v>192</v>
      </c>
      <c r="HY50" s="84">
        <v>191</v>
      </c>
      <c r="HZ50" s="43">
        <v>198</v>
      </c>
      <c r="IA50" s="43">
        <v>218</v>
      </c>
      <c r="IB50" s="98">
        <v>221</v>
      </c>
      <c r="IC50" s="99">
        <v>196</v>
      </c>
      <c r="ID50" s="45">
        <f>+'[1]2014'!P48</f>
        <v>203</v>
      </c>
      <c r="IE50" s="45">
        <f>+'[1]2015'!P48</f>
        <v>213</v>
      </c>
      <c r="IF50" s="45">
        <v>247</v>
      </c>
      <c r="IG50" s="46">
        <v>185</v>
      </c>
      <c r="IH50" s="46">
        <v>233</v>
      </c>
      <c r="II50" s="46">
        <v>264</v>
      </c>
      <c r="IJ50" s="46">
        <v>245</v>
      </c>
      <c r="IK50" s="46">
        <v>221</v>
      </c>
      <c r="IL50" s="46">
        <v>181</v>
      </c>
      <c r="IM50" s="46">
        <v>167</v>
      </c>
      <c r="IN50" s="46">
        <v>186</v>
      </c>
      <c r="IO50" s="46">
        <v>202</v>
      </c>
      <c r="IP50" s="84">
        <v>254</v>
      </c>
      <c r="IQ50" s="43">
        <v>204</v>
      </c>
      <c r="IR50" s="43">
        <v>221</v>
      </c>
      <c r="IS50" s="98">
        <v>194</v>
      </c>
      <c r="IT50" s="99">
        <v>203</v>
      </c>
      <c r="IU50" s="49">
        <f>+'[1]2014'!Q48</f>
        <v>191</v>
      </c>
      <c r="IV50" s="49">
        <f>+'[1]2015'!Q48</f>
        <v>185</v>
      </c>
      <c r="IW50" s="49">
        <v>251</v>
      </c>
    </row>
    <row r="51" spans="1:257" s="173" customFormat="1" ht="16.5" customHeight="1">
      <c r="A51" s="142" t="s">
        <v>112</v>
      </c>
      <c r="B51" s="169" t="s">
        <v>21</v>
      </c>
      <c r="C51" s="50">
        <f>613/28202*1000</f>
        <v>21.736047088858946</v>
      </c>
      <c r="D51" s="50">
        <f>701/28848*1000</f>
        <v>24.299778147531889</v>
      </c>
      <c r="E51" s="50">
        <f>651/30273*1000</f>
        <v>21.504310771975028</v>
      </c>
      <c r="F51" s="50">
        <f>649/31296*1000</f>
        <v>20.73747443762781</v>
      </c>
      <c r="G51" s="50">
        <f>629/31711*1000</f>
        <v>19.835388351045378</v>
      </c>
      <c r="H51" s="50">
        <f>1000*H50/32198</f>
        <v>15.404683520715572</v>
      </c>
      <c r="I51" s="50">
        <v>16</v>
      </c>
      <c r="J51" s="50">
        <v>16</v>
      </c>
      <c r="K51" s="50">
        <v>14.6630009164376</v>
      </c>
      <c r="L51" s="50">
        <v>15.4</v>
      </c>
      <c r="M51" s="33">
        <v>13</v>
      </c>
      <c r="N51" s="33">
        <v>14</v>
      </c>
      <c r="O51" s="170">
        <v>14.5</v>
      </c>
      <c r="P51" s="34">
        <v>13.7</v>
      </c>
      <c r="Q51" s="34">
        <f>+'[1]2014'!R49</f>
        <v>12.7</v>
      </c>
      <c r="R51" s="34">
        <v>13.5</v>
      </c>
      <c r="S51" s="35">
        <v>13.5</v>
      </c>
      <c r="T51" s="171">
        <v>19</v>
      </c>
      <c r="U51" s="171">
        <v>16</v>
      </c>
      <c r="V51" s="171">
        <v>7</v>
      </c>
      <c r="W51" s="171">
        <v>7</v>
      </c>
      <c r="X51" s="171">
        <v>13</v>
      </c>
      <c r="Y51" s="171">
        <f>30*1000/2178</f>
        <v>13.774104683195592</v>
      </c>
      <c r="Z51" s="171">
        <v>14</v>
      </c>
      <c r="AA51" s="54">
        <v>13.949433304272</v>
      </c>
      <c r="AB51" s="54">
        <v>9.36663693131133</v>
      </c>
      <c r="AC51" s="54">
        <v>14.8</v>
      </c>
      <c r="AD51" s="37">
        <v>11</v>
      </c>
      <c r="AE51" s="33">
        <v>18</v>
      </c>
      <c r="AF51" s="33">
        <v>11.4</v>
      </c>
      <c r="AG51" s="33">
        <v>7.2</v>
      </c>
      <c r="AH51" s="38">
        <f>+'[1]2014'!D49</f>
        <v>7.9298831385642732</v>
      </c>
      <c r="AI51" s="38">
        <v>7.0951585976627696</v>
      </c>
      <c r="AJ51" s="39">
        <v>8.5331166192604631</v>
      </c>
      <c r="AK51" s="171">
        <v>7</v>
      </c>
      <c r="AL51" s="171">
        <v>20</v>
      </c>
      <c r="AM51" s="171">
        <v>13</v>
      </c>
      <c r="AN51" s="171">
        <v>10</v>
      </c>
      <c r="AO51" s="171">
        <v>8</v>
      </c>
      <c r="AP51" s="171">
        <f>7*1000/941</f>
        <v>7.4388947927736453</v>
      </c>
      <c r="AQ51" s="171">
        <v>4.44938820912125</v>
      </c>
      <c r="AR51" s="54">
        <v>7.0011668611435196</v>
      </c>
      <c r="AS51" s="54">
        <v>8.2742316784870003</v>
      </c>
      <c r="AT51" s="54">
        <v>8.1999999999999993</v>
      </c>
      <c r="AU51" s="37">
        <v>1</v>
      </c>
      <c r="AV51" s="37">
        <v>8.1999999999999993</v>
      </c>
      <c r="AW51" s="37">
        <v>11.9</v>
      </c>
      <c r="AX51" s="37">
        <v>4.7</v>
      </c>
      <c r="AY51" s="40">
        <f>+'[1]2014'!E49</f>
        <v>6.9524913093858629</v>
      </c>
      <c r="AZ51" s="40">
        <f>+'[1]2015'!E49</f>
        <v>10.428736964078794</v>
      </c>
      <c r="BA51" s="41">
        <v>26.225769669327253</v>
      </c>
      <c r="BB51" s="171">
        <v>7</v>
      </c>
      <c r="BC51" s="171">
        <v>3</v>
      </c>
      <c r="BD51" s="171">
        <v>15</v>
      </c>
      <c r="BE51" s="171">
        <v>9</v>
      </c>
      <c r="BF51" s="171">
        <v>9</v>
      </c>
      <c r="BG51" s="171">
        <f>13*1000/1512</f>
        <v>8.5978835978835981</v>
      </c>
      <c r="BH51" s="171">
        <v>8</v>
      </c>
      <c r="BI51" s="54">
        <v>9.3574547723019297</v>
      </c>
      <c r="BJ51" s="54">
        <v>10.786802030456901</v>
      </c>
      <c r="BK51" s="50" t="s">
        <v>113</v>
      </c>
      <c r="BL51" s="65">
        <v>10</v>
      </c>
      <c r="BM51" s="65">
        <v>6.7</v>
      </c>
      <c r="BN51" s="136">
        <v>7.9</v>
      </c>
      <c r="BO51" s="76">
        <v>12.5</v>
      </c>
      <c r="BP51" s="62">
        <f>+'[1]2014'!F49</f>
        <v>13.649851632047477</v>
      </c>
      <c r="BQ51" s="62">
        <f>+'[1]2015'!F49</f>
        <v>10.682492581602373</v>
      </c>
      <c r="BR51" s="62">
        <v>12.621916236374068</v>
      </c>
      <c r="BS51" s="172">
        <v>13</v>
      </c>
      <c r="BT51" s="172">
        <v>10</v>
      </c>
      <c r="BU51" s="172">
        <v>8</v>
      </c>
      <c r="BV51" s="172">
        <v>4</v>
      </c>
      <c r="BW51" s="172">
        <v>6</v>
      </c>
      <c r="BX51" s="172">
        <f>1000/1092</f>
        <v>0.91575091575091572</v>
      </c>
      <c r="BY51" s="172">
        <v>3</v>
      </c>
      <c r="BZ51" s="138">
        <v>4.4883303411131061</v>
      </c>
      <c r="CA51" s="138">
        <v>3.5366931918656053</v>
      </c>
      <c r="CB51" s="137">
        <v>5.2</v>
      </c>
      <c r="CC51" s="65">
        <v>5</v>
      </c>
      <c r="CD51" s="65">
        <v>4.3</v>
      </c>
      <c r="CE51" s="136">
        <v>5.0999999999999996</v>
      </c>
      <c r="CF51" s="76">
        <v>7.6</v>
      </c>
      <c r="CG51" s="62">
        <f>+'[1]2014'!G49</f>
        <v>3.3167495854063018</v>
      </c>
      <c r="CH51" s="62">
        <f>+'[1]2015'!G49</f>
        <v>4.1459369817578775</v>
      </c>
      <c r="CI51" s="62">
        <v>8.291873963515755</v>
      </c>
      <c r="CJ51" s="172">
        <v>30</v>
      </c>
      <c r="CK51" s="172">
        <v>16</v>
      </c>
      <c r="CL51" s="172">
        <v>16</v>
      </c>
      <c r="CM51" s="172">
        <v>16</v>
      </c>
      <c r="CN51" s="172">
        <v>13</v>
      </c>
      <c r="CO51" s="172">
        <f>25*1000/1392</f>
        <v>17.959770114942529</v>
      </c>
      <c r="CP51" s="172">
        <v>22</v>
      </c>
      <c r="CQ51" s="138">
        <v>20.491803278688522</v>
      </c>
      <c r="CR51" s="138">
        <v>11.683848797250858</v>
      </c>
      <c r="CS51" s="137">
        <v>10.4</v>
      </c>
      <c r="CT51" s="65">
        <v>11</v>
      </c>
      <c r="CU51" s="65">
        <v>5.7</v>
      </c>
      <c r="CV51" s="136">
        <v>15</v>
      </c>
      <c r="CW51" s="76">
        <v>14.4</v>
      </c>
      <c r="CX51" s="62">
        <f>+'[1]2014'!H49</f>
        <v>6.5645514223194743</v>
      </c>
      <c r="CY51" s="62">
        <f>+'[1]2015'!H49</f>
        <v>12.399708242159008</v>
      </c>
      <c r="CZ51" s="62">
        <v>7.2150072150072146</v>
      </c>
      <c r="DA51" s="172">
        <v>3</v>
      </c>
      <c r="DB51" s="172">
        <v>15</v>
      </c>
      <c r="DC51" s="172">
        <v>8</v>
      </c>
      <c r="DD51" s="172">
        <v>11</v>
      </c>
      <c r="DE51" s="172">
        <v>12</v>
      </c>
      <c r="DF51" s="172">
        <f>4*1000/1022</f>
        <v>3.9138943248532287</v>
      </c>
      <c r="DG51" s="172">
        <v>6</v>
      </c>
      <c r="DH51" s="138">
        <v>5.836575875486381</v>
      </c>
      <c r="DI51" s="138">
        <v>9.0180360721442892</v>
      </c>
      <c r="DJ51" s="137">
        <v>0</v>
      </c>
      <c r="DK51" s="65">
        <v>5</v>
      </c>
      <c r="DL51" s="65">
        <v>1</v>
      </c>
      <c r="DM51" s="136">
        <v>2.9</v>
      </c>
      <c r="DN51" s="76">
        <v>6.6</v>
      </c>
      <c r="DO51" s="62">
        <f>+'[1]2014'!I49</f>
        <v>5.6710775047258979</v>
      </c>
      <c r="DP51" s="62">
        <f>+'[1]2015'!I49</f>
        <v>5.6710775047258979</v>
      </c>
      <c r="DQ51" s="62">
        <v>2.8544243577545196</v>
      </c>
      <c r="DR51" s="172">
        <v>10</v>
      </c>
      <c r="DS51" s="172">
        <v>18</v>
      </c>
      <c r="DT51" s="172">
        <v>19</v>
      </c>
      <c r="DU51" s="172">
        <v>14</v>
      </c>
      <c r="DV51" s="172">
        <v>17</v>
      </c>
      <c r="DW51" s="172">
        <f>19*1000/1124</f>
        <v>16.90391459074733</v>
      </c>
      <c r="DX51" s="172">
        <v>8</v>
      </c>
      <c r="DY51" s="138">
        <v>9.0684253915910968</v>
      </c>
      <c r="DZ51" s="138">
        <v>6.0085836909871251</v>
      </c>
      <c r="EA51" s="137">
        <v>7.6</v>
      </c>
      <c r="EB51" s="65">
        <v>2</v>
      </c>
      <c r="EC51" s="65">
        <v>3.9</v>
      </c>
      <c r="ED51" s="136">
        <v>7.8</v>
      </c>
      <c r="EE51" s="76">
        <v>7.9</v>
      </c>
      <c r="EF51" s="62">
        <f>+'[1]2014'!J49</f>
        <v>8.7370929308975374</v>
      </c>
      <c r="EG51" s="62">
        <f>+'[1]2015'!J49</f>
        <v>13.502779984114376</v>
      </c>
      <c r="EH51" s="62">
        <v>7.0367474589523065</v>
      </c>
      <c r="EI51" s="172">
        <v>14</v>
      </c>
      <c r="EJ51" s="172">
        <v>15</v>
      </c>
      <c r="EK51" s="172">
        <v>13</v>
      </c>
      <c r="EL51" s="172">
        <v>8</v>
      </c>
      <c r="EM51" s="172">
        <v>17</v>
      </c>
      <c r="EN51" s="172">
        <f>10*1000/769</f>
        <v>13.003901170351105</v>
      </c>
      <c r="EO51" s="172">
        <v>20</v>
      </c>
      <c r="EP51" s="138">
        <v>18.691588785046729</v>
      </c>
      <c r="EQ51" s="138">
        <v>20.080321285140563</v>
      </c>
      <c r="ER51" s="137">
        <v>10.6</v>
      </c>
      <c r="ES51" s="65">
        <v>10</v>
      </c>
      <c r="ET51" s="65">
        <v>15</v>
      </c>
      <c r="EU51" s="136">
        <v>20.399999999999999</v>
      </c>
      <c r="EV51" s="76">
        <v>7.8</v>
      </c>
      <c r="EW51" s="62">
        <f>+'[1]2014'!K49</f>
        <v>6.1274509803921564</v>
      </c>
      <c r="EX51" s="62">
        <f>+'[1]2015'!K49</f>
        <v>23.284313725490197</v>
      </c>
      <c r="EY51" s="62">
        <v>17.201834862385322</v>
      </c>
      <c r="EZ51" s="172">
        <v>11</v>
      </c>
      <c r="FA51" s="172">
        <v>36</v>
      </c>
      <c r="FB51" s="172">
        <v>39</v>
      </c>
      <c r="FC51" s="172">
        <v>8</v>
      </c>
      <c r="FD51" s="172">
        <v>33</v>
      </c>
      <c r="FE51" s="172">
        <f>5*1000/1028</f>
        <v>4.863813229571984</v>
      </c>
      <c r="FF51" s="172">
        <v>5</v>
      </c>
      <c r="FG51" s="138">
        <v>12.232415902140673</v>
      </c>
      <c r="FH51" s="138">
        <v>13.333333333333334</v>
      </c>
      <c r="FI51" s="137">
        <v>5</v>
      </c>
      <c r="FJ51" s="65">
        <v>19</v>
      </c>
      <c r="FK51" s="65">
        <v>4.9000000000000004</v>
      </c>
      <c r="FL51" s="136">
        <v>3.9</v>
      </c>
      <c r="FM51" s="76">
        <v>9.1</v>
      </c>
      <c r="FN51" s="62">
        <f>+'[1]2014'!L49</f>
        <v>6.1412487205731825</v>
      </c>
      <c r="FO51" s="62">
        <f>+'[1]2015'!L49</f>
        <v>27.635619242579324</v>
      </c>
      <c r="FP51" s="62">
        <v>7.9681274900398407</v>
      </c>
      <c r="FQ51" s="172">
        <v>2</v>
      </c>
      <c r="FR51" s="172">
        <v>1</v>
      </c>
      <c r="FS51" s="172">
        <v>4</v>
      </c>
      <c r="FT51" s="172">
        <v>10</v>
      </c>
      <c r="FU51" s="172">
        <v>3</v>
      </c>
      <c r="FV51" s="172">
        <f>10*1000/1811</f>
        <v>5.5218111540585308</v>
      </c>
      <c r="FW51" s="172">
        <v>5</v>
      </c>
      <c r="FX51" s="138">
        <v>8.4970791290493892</v>
      </c>
      <c r="FY51" s="138">
        <v>4.838709677419355</v>
      </c>
      <c r="FZ51" s="137">
        <v>10.199999999999999</v>
      </c>
      <c r="GA51" s="65">
        <v>3</v>
      </c>
      <c r="GB51" s="65">
        <v>5.2</v>
      </c>
      <c r="GC51" s="136">
        <v>16.600000000000001</v>
      </c>
      <c r="GD51" s="76">
        <v>16.8</v>
      </c>
      <c r="GE51" s="62">
        <f>+'[1]2014'!M49</f>
        <v>9.5238095238095255</v>
      </c>
      <c r="GF51" s="62">
        <f>+'[1]2015'!M49</f>
        <v>2.1164021164021167</v>
      </c>
      <c r="GG51" s="62">
        <v>8.9426617569700149</v>
      </c>
      <c r="GH51" s="172">
        <v>6</v>
      </c>
      <c r="GI51" s="172">
        <v>11</v>
      </c>
      <c r="GJ51" s="172">
        <v>5</v>
      </c>
      <c r="GK51" s="172">
        <v>9</v>
      </c>
      <c r="GL51" s="172">
        <v>3</v>
      </c>
      <c r="GM51" s="172">
        <f>2*1000/952</f>
        <v>2.1008403361344539</v>
      </c>
      <c r="GN51" s="172">
        <v>4</v>
      </c>
      <c r="GO51" s="138">
        <v>6.5359477124183005</v>
      </c>
      <c r="GP51" s="138">
        <v>8.4477296726504747</v>
      </c>
      <c r="GQ51" s="137">
        <v>5.0999999999999996</v>
      </c>
      <c r="GR51" s="65">
        <v>5</v>
      </c>
      <c r="GS51" s="65">
        <v>3.9</v>
      </c>
      <c r="GT51" s="136">
        <v>14.7</v>
      </c>
      <c r="GU51" s="76">
        <v>13.8</v>
      </c>
      <c r="GV51" s="62">
        <f>+'[1]2014'!N49</f>
        <v>13.592233009708737</v>
      </c>
      <c r="GW51" s="62">
        <f>+'[1]2015'!N49</f>
        <v>10.679611650485437</v>
      </c>
      <c r="GX51" s="62">
        <v>10.721247563352826</v>
      </c>
      <c r="GY51" s="172">
        <v>7</v>
      </c>
      <c r="GZ51" s="172">
        <v>12</v>
      </c>
      <c r="HA51" s="172">
        <v>13</v>
      </c>
      <c r="HB51" s="172">
        <v>5</v>
      </c>
      <c r="HC51" s="172">
        <v>12</v>
      </c>
      <c r="HD51" s="172">
        <f>7*1000/1549</f>
        <v>4.5190445448676568</v>
      </c>
      <c r="HE51" s="172">
        <v>3</v>
      </c>
      <c r="HF51" s="138">
        <v>6.6269052352551352</v>
      </c>
      <c r="HG51" s="138">
        <v>4.688546550569324</v>
      </c>
      <c r="HH51" s="137">
        <v>3.9</v>
      </c>
      <c r="HI51" s="65">
        <v>6</v>
      </c>
      <c r="HJ51" s="65">
        <v>6.4</v>
      </c>
      <c r="HK51" s="136">
        <v>6.5</v>
      </c>
      <c r="HL51" s="76">
        <v>7.1</v>
      </c>
      <c r="HM51" s="62">
        <f>+'[1]2014'!O49</f>
        <v>7.8380143696930116</v>
      </c>
      <c r="HN51" s="62">
        <f>+'[1]2015'!O49</f>
        <v>8.4911822338340954</v>
      </c>
      <c r="HO51" s="62">
        <v>11.320754716981131</v>
      </c>
      <c r="HP51" s="172">
        <v>25</v>
      </c>
      <c r="HQ51" s="172">
        <v>25</v>
      </c>
      <c r="HR51" s="172">
        <v>17</v>
      </c>
      <c r="HS51" s="172">
        <v>22</v>
      </c>
      <c r="HT51" s="172">
        <v>19</v>
      </c>
      <c r="HU51" s="172">
        <f>1000*182/11688</f>
        <v>15.571526351813826</v>
      </c>
      <c r="HV51" s="172">
        <v>19</v>
      </c>
      <c r="HW51" s="138">
        <v>17.803915250140982</v>
      </c>
      <c r="HX51" s="138">
        <v>14.586340499886044</v>
      </c>
      <c r="HY51" s="137">
        <v>13.9</v>
      </c>
      <c r="HZ51" s="65">
        <v>14</v>
      </c>
      <c r="IA51" s="65">
        <v>15.2</v>
      </c>
      <c r="IB51" s="136">
        <v>15.6</v>
      </c>
      <c r="IC51" s="76">
        <v>13.4</v>
      </c>
      <c r="ID51" s="62">
        <f>+'[1]2014'!P49</f>
        <v>13.576779026217229</v>
      </c>
      <c r="IE51" s="62">
        <f>+'[1]2015'!P49</f>
        <v>14.245585874799358</v>
      </c>
      <c r="IF51" s="62">
        <v>15.928290449474432</v>
      </c>
      <c r="IG51" s="172">
        <v>51</v>
      </c>
      <c r="IH51" s="172">
        <v>63</v>
      </c>
      <c r="II51" s="172">
        <v>66</v>
      </c>
      <c r="IJ51" s="172">
        <v>58</v>
      </c>
      <c r="IK51" s="172">
        <v>47</v>
      </c>
      <c r="IL51" s="172">
        <f>181*1000/5140</f>
        <v>35.21400778210117</v>
      </c>
      <c r="IM51" s="172">
        <v>20</v>
      </c>
      <c r="IN51" s="138">
        <v>30.014523156365986</v>
      </c>
      <c r="IO51" s="172">
        <v>27.256780461476186</v>
      </c>
      <c r="IP51" s="137">
        <v>30.6</v>
      </c>
      <c r="IQ51" s="65">
        <v>22</v>
      </c>
      <c r="IR51" s="65">
        <v>23.3</v>
      </c>
      <c r="IS51" s="136">
        <v>19.8</v>
      </c>
      <c r="IT51" s="76">
        <v>19.7</v>
      </c>
      <c r="IU51" s="72">
        <f>+'[1]2014'!Q49</f>
        <v>18.0683000662189</v>
      </c>
      <c r="IV51" s="72">
        <f>+'[1]2015'!Q49</f>
        <v>17.500709488222498</v>
      </c>
      <c r="IW51" s="72">
        <v>22.690291086602784</v>
      </c>
    </row>
    <row r="52" spans="1:257" ht="15.75" customHeight="1">
      <c r="A52" s="132" t="s">
        <v>114</v>
      </c>
      <c r="B52" s="31" t="s">
        <v>92</v>
      </c>
      <c r="C52" s="32">
        <v>1031.5108</v>
      </c>
      <c r="D52" s="32">
        <v>1818.4637</v>
      </c>
      <c r="E52" s="32">
        <v>2602.6835000000001</v>
      </c>
      <c r="F52" s="32">
        <v>1457.7885000000001</v>
      </c>
      <c r="G52" s="32">
        <v>1855.9929</v>
      </c>
      <c r="H52" s="32">
        <v>2074.7071000000001</v>
      </c>
      <c r="I52" s="32">
        <v>2646.4621000000002</v>
      </c>
      <c r="J52" s="32">
        <v>4343.5128000000004</v>
      </c>
      <c r="K52" s="32">
        <v>6989.7089550000001</v>
      </c>
      <c r="L52" s="32">
        <v>7164.2</v>
      </c>
      <c r="M52" s="38">
        <v>8713.2999999999993</v>
      </c>
      <c r="N52" s="38">
        <v>3329.4</v>
      </c>
      <c r="O52" s="133">
        <v>19385.3</v>
      </c>
      <c r="P52" s="34">
        <v>34393.599999999999</v>
      </c>
      <c r="Q52" s="34">
        <f>+'[1]2014'!R50</f>
        <v>30778.399999999998</v>
      </c>
      <c r="R52" s="34">
        <v>30699.4</v>
      </c>
      <c r="S52" s="35">
        <v>10960.2</v>
      </c>
      <c r="T52" s="158">
        <v>25268.3</v>
      </c>
      <c r="U52" s="158">
        <v>30991.599999999999</v>
      </c>
      <c r="V52" s="158">
        <v>29730.6</v>
      </c>
      <c r="W52" s="158">
        <v>11554.4</v>
      </c>
      <c r="X52" s="158">
        <v>13434.3</v>
      </c>
      <c r="Y52" s="36">
        <v>20282.900000000001</v>
      </c>
      <c r="Z52" s="158">
        <v>26637</v>
      </c>
      <c r="AA52" s="158">
        <v>116061.8</v>
      </c>
      <c r="AB52" s="158">
        <v>223674.52799999999</v>
      </c>
      <c r="AC52" s="36">
        <v>248.3</v>
      </c>
      <c r="AD52" s="40">
        <v>206.3</v>
      </c>
      <c r="AE52" s="38">
        <v>546</v>
      </c>
      <c r="AF52" s="38">
        <v>100.2</v>
      </c>
      <c r="AG52" s="38">
        <v>100.2</v>
      </c>
      <c r="AH52" s="38">
        <f>+'[1]2014'!D50</f>
        <v>1656</v>
      </c>
      <c r="AI52" s="38">
        <v>1796.4</v>
      </c>
      <c r="AJ52" s="39">
        <v>1996.2</v>
      </c>
      <c r="AK52" s="158">
        <v>12619</v>
      </c>
      <c r="AL52" s="158">
        <v>15600.3</v>
      </c>
      <c r="AM52" s="158">
        <v>11752.1</v>
      </c>
      <c r="AN52" s="158">
        <v>7896</v>
      </c>
      <c r="AO52" s="158">
        <v>9546.2000000000007</v>
      </c>
      <c r="AP52" s="36">
        <v>11902.5</v>
      </c>
      <c r="AQ52" s="158">
        <v>9556.2999999999993</v>
      </c>
      <c r="AR52" s="158">
        <v>37771.9</v>
      </c>
      <c r="AS52" s="158">
        <v>68351.331000000006</v>
      </c>
      <c r="AT52" s="36">
        <v>66.7</v>
      </c>
      <c r="AU52" s="40">
        <v>75.5</v>
      </c>
      <c r="AV52" s="160">
        <v>46.2</v>
      </c>
      <c r="AW52" s="37">
        <v>57.5</v>
      </c>
      <c r="AX52" s="160">
        <v>57.5</v>
      </c>
      <c r="AY52" s="40">
        <f>+'[1]2014'!E50</f>
        <v>960.1</v>
      </c>
      <c r="AZ52" s="40">
        <f>+'[1]2015'!E50</f>
        <v>1117.9000000000001</v>
      </c>
      <c r="BA52" s="41">
        <v>1192.0999999999999</v>
      </c>
      <c r="BB52" s="158">
        <v>44937.5</v>
      </c>
      <c r="BC52" s="158">
        <v>61922.400000000001</v>
      </c>
      <c r="BD52" s="158">
        <v>62004.7</v>
      </c>
      <c r="BE52" s="158">
        <v>26051.599999999999</v>
      </c>
      <c r="BF52" s="158">
        <v>12462.4</v>
      </c>
      <c r="BG52" s="174">
        <v>13947</v>
      </c>
      <c r="BH52" s="174">
        <v>11525.5</v>
      </c>
      <c r="BI52" s="174">
        <v>222922</v>
      </c>
      <c r="BJ52" s="36">
        <v>349274.90100000001</v>
      </c>
      <c r="BK52" s="32" t="s">
        <v>115</v>
      </c>
      <c r="BL52" s="97">
        <v>237.5</v>
      </c>
      <c r="BM52" s="175">
        <v>236</v>
      </c>
      <c r="BN52" s="176">
        <v>165.3</v>
      </c>
      <c r="BO52" s="177">
        <v>165.3</v>
      </c>
      <c r="BP52" s="62">
        <f>+'[1]2014'!F50</f>
        <v>1254.8</v>
      </c>
      <c r="BQ52" s="62">
        <f>+'[1]2015'!F50</f>
        <v>1237.0999999999999</v>
      </c>
      <c r="BR52" s="62">
        <v>1453.1</v>
      </c>
      <c r="BS52" s="178">
        <v>8709.1</v>
      </c>
      <c r="BT52" s="178">
        <v>13640.9</v>
      </c>
      <c r="BU52" s="178">
        <v>12397.3</v>
      </c>
      <c r="BV52" s="178">
        <v>10433.4</v>
      </c>
      <c r="BW52" s="178">
        <v>11257.2</v>
      </c>
      <c r="BX52" s="179">
        <v>11645.1</v>
      </c>
      <c r="BY52" s="179">
        <v>11400.7</v>
      </c>
      <c r="BZ52" s="179">
        <v>23713.200000000001</v>
      </c>
      <c r="CA52" s="180">
        <v>42741.04</v>
      </c>
      <c r="CB52" s="126">
        <v>44.6</v>
      </c>
      <c r="CC52" s="97">
        <v>59.8</v>
      </c>
      <c r="CD52" s="181">
        <v>41.5</v>
      </c>
      <c r="CE52" s="176">
        <v>85.9</v>
      </c>
      <c r="CF52" s="177">
        <v>85.9</v>
      </c>
      <c r="CG52" s="62">
        <f>+'[1]2014'!G50</f>
        <v>1104.5</v>
      </c>
      <c r="CH52" s="62">
        <f>+'[1]2015'!G50</f>
        <v>1105.7</v>
      </c>
      <c r="CI52" s="62">
        <v>1212.7</v>
      </c>
      <c r="CJ52" s="178">
        <v>43236.3</v>
      </c>
      <c r="CK52" s="178">
        <v>50142.7</v>
      </c>
      <c r="CL52" s="178">
        <v>46693.5</v>
      </c>
      <c r="CM52" s="178">
        <v>12373.7</v>
      </c>
      <c r="CN52" s="178">
        <v>14607.7</v>
      </c>
      <c r="CO52" s="179">
        <v>16774.099999999999</v>
      </c>
      <c r="CP52" s="179">
        <v>15163</v>
      </c>
      <c r="CQ52" s="179">
        <v>62290</v>
      </c>
      <c r="CR52" s="180">
        <v>92972.168000000005</v>
      </c>
      <c r="CS52" s="126">
        <v>103.4</v>
      </c>
      <c r="CT52" s="97">
        <v>99.5</v>
      </c>
      <c r="CU52" s="175">
        <v>61.6</v>
      </c>
      <c r="CV52" s="176">
        <v>60</v>
      </c>
      <c r="CW52" s="177">
        <v>60</v>
      </c>
      <c r="CX52" s="62">
        <f>+'[1]2014'!H50</f>
        <v>1538.5</v>
      </c>
      <c r="CY52" s="62">
        <f>+'[1]2015'!H50</f>
        <v>1524.2</v>
      </c>
      <c r="CZ52" s="62">
        <v>1769.5</v>
      </c>
      <c r="DA52" s="178">
        <v>15103.4</v>
      </c>
      <c r="DB52" s="178">
        <v>16340.4</v>
      </c>
      <c r="DC52" s="178">
        <v>13908.8</v>
      </c>
      <c r="DD52" s="178">
        <v>10716.8</v>
      </c>
      <c r="DE52" s="178">
        <v>10578.6</v>
      </c>
      <c r="DF52" s="179">
        <v>16852.2</v>
      </c>
      <c r="DG52" s="179">
        <v>11324.2</v>
      </c>
      <c r="DH52" s="179">
        <v>34403.1</v>
      </c>
      <c r="DI52" s="180">
        <v>52907.004000000001</v>
      </c>
      <c r="DJ52" s="126">
        <v>69.099999999999994</v>
      </c>
      <c r="DK52" s="97">
        <v>87.9</v>
      </c>
      <c r="DL52" s="175">
        <v>71</v>
      </c>
      <c r="DM52" s="176">
        <v>100.8</v>
      </c>
      <c r="DN52" s="177">
        <v>100.8</v>
      </c>
      <c r="DO52" s="62">
        <f>+'[1]2014'!I50</f>
        <v>1099.7</v>
      </c>
      <c r="DP52" s="62">
        <f>+'[1]2015'!I50</f>
        <v>1062.9000000000001</v>
      </c>
      <c r="DQ52" s="62">
        <v>1208.5</v>
      </c>
      <c r="DR52" s="178">
        <v>23519.7</v>
      </c>
      <c r="DS52" s="178">
        <v>36559.300000000003</v>
      </c>
      <c r="DT52" s="178">
        <v>30644.400000000001</v>
      </c>
      <c r="DU52" s="178">
        <v>13462</v>
      </c>
      <c r="DV52" s="178">
        <v>14882.7</v>
      </c>
      <c r="DW52" s="179">
        <v>13665.9</v>
      </c>
      <c r="DX52" s="179">
        <v>10277.4</v>
      </c>
      <c r="DY52" s="179">
        <v>49655.3</v>
      </c>
      <c r="DZ52" s="180">
        <v>89705.667000000001</v>
      </c>
      <c r="EA52" s="126">
        <v>145.4</v>
      </c>
      <c r="EB52" s="97">
        <v>127.5</v>
      </c>
      <c r="EC52" s="175">
        <v>110.5</v>
      </c>
      <c r="ED52" s="176">
        <v>48.8</v>
      </c>
      <c r="EE52" s="177">
        <v>48.8</v>
      </c>
      <c r="EF52" s="62">
        <f>+'[1]2014'!J50</f>
        <v>1133.9000000000001</v>
      </c>
      <c r="EG52" s="62">
        <f>+'[1]2015'!J50</f>
        <v>1126.8</v>
      </c>
      <c r="EH52" s="62">
        <v>1267.3</v>
      </c>
      <c r="EI52" s="178">
        <v>6522.5</v>
      </c>
      <c r="EJ52" s="178">
        <v>16276.4</v>
      </c>
      <c r="EK52" s="178">
        <v>13006</v>
      </c>
      <c r="EL52" s="178">
        <v>10221.799999999999</v>
      </c>
      <c r="EM52" s="178">
        <v>10050</v>
      </c>
      <c r="EN52" s="179">
        <v>12129.9</v>
      </c>
      <c r="EO52" s="179">
        <v>6341.1</v>
      </c>
      <c r="EP52" s="179">
        <v>33953.199999999997</v>
      </c>
      <c r="EQ52" s="180">
        <v>55002.55</v>
      </c>
      <c r="ER52" s="126">
        <v>62</v>
      </c>
      <c r="ES52" s="97">
        <v>74.099999999999994</v>
      </c>
      <c r="ET52" s="175">
        <v>57.1</v>
      </c>
      <c r="EU52" s="176">
        <v>80.5</v>
      </c>
      <c r="EV52" s="177">
        <v>80.5</v>
      </c>
      <c r="EW52" s="62">
        <f>+'[1]2014'!K50</f>
        <v>901.4</v>
      </c>
      <c r="EX52" s="62">
        <f>+'[1]2015'!K50</f>
        <v>1023.9</v>
      </c>
      <c r="EY52" s="62">
        <v>1071.4000000000001</v>
      </c>
      <c r="EZ52" s="178">
        <v>9812.6</v>
      </c>
      <c r="FA52" s="178">
        <v>17120</v>
      </c>
      <c r="FB52" s="178">
        <v>14206.7</v>
      </c>
      <c r="FC52" s="178">
        <v>7920</v>
      </c>
      <c r="FD52" s="178">
        <v>9513.7999999999993</v>
      </c>
      <c r="FE52" s="179">
        <v>11059.8</v>
      </c>
      <c r="FF52" s="179">
        <v>15488.8</v>
      </c>
      <c r="FG52" s="179">
        <v>38590.5</v>
      </c>
      <c r="FH52" s="180">
        <v>76320.857000000004</v>
      </c>
      <c r="FI52" s="126">
        <v>108.4</v>
      </c>
      <c r="FJ52" s="97">
        <v>82.7</v>
      </c>
      <c r="FK52" s="175">
        <v>23.6</v>
      </c>
      <c r="FL52" s="176">
        <v>26.3</v>
      </c>
      <c r="FM52" s="177">
        <v>26.3</v>
      </c>
      <c r="FN52" s="62">
        <f>+'[1]2014'!L50</f>
        <v>1173</v>
      </c>
      <c r="FO52" s="62">
        <f>+'[1]2015'!L50</f>
        <v>1071.3</v>
      </c>
      <c r="FP52" s="62">
        <v>1166.99</v>
      </c>
      <c r="FQ52" s="178">
        <v>18048.900000000001</v>
      </c>
      <c r="FR52" s="178">
        <v>34648.300000000003</v>
      </c>
      <c r="FS52" s="178">
        <v>31627</v>
      </c>
      <c r="FT52" s="178">
        <v>24999.9</v>
      </c>
      <c r="FU52" s="178">
        <v>32890.699999999997</v>
      </c>
      <c r="FV52" s="179">
        <v>45915.7</v>
      </c>
      <c r="FW52" s="179">
        <v>49241.5</v>
      </c>
      <c r="FX52" s="179">
        <v>81441.399999999994</v>
      </c>
      <c r="FY52" s="180">
        <v>112686.21799999999</v>
      </c>
      <c r="FZ52" s="126">
        <v>118</v>
      </c>
      <c r="GA52" s="97">
        <v>147</v>
      </c>
      <c r="GB52" s="175">
        <v>244.1</v>
      </c>
      <c r="GC52" s="176">
        <v>219.4</v>
      </c>
      <c r="GD52" s="177">
        <v>219.4</v>
      </c>
      <c r="GE52" s="62">
        <f>+'[1]2014'!M50</f>
        <v>1651.3</v>
      </c>
      <c r="GF52" s="62">
        <f>+'[1]2015'!M50</f>
        <v>1482.6</v>
      </c>
      <c r="GG52" s="62">
        <v>1583.2</v>
      </c>
      <c r="GH52" s="178">
        <v>9173.9</v>
      </c>
      <c r="GI52" s="178">
        <v>18431.8</v>
      </c>
      <c r="GJ52" s="178">
        <v>10746.4</v>
      </c>
      <c r="GK52" s="178">
        <v>7637.2</v>
      </c>
      <c r="GL52" s="178">
        <v>9186</v>
      </c>
      <c r="GM52" s="179">
        <v>9251.2999999999993</v>
      </c>
      <c r="GN52" s="179">
        <v>9971.9</v>
      </c>
      <c r="GO52" s="179">
        <v>32954.400000000001</v>
      </c>
      <c r="GP52" s="180">
        <v>54781.775000000001</v>
      </c>
      <c r="GQ52" s="126">
        <v>68.099999999999994</v>
      </c>
      <c r="GR52" s="97">
        <v>50.7</v>
      </c>
      <c r="GS52" s="175">
        <v>87.7</v>
      </c>
      <c r="GT52" s="176">
        <v>247.7</v>
      </c>
      <c r="GU52" s="177">
        <v>247.7</v>
      </c>
      <c r="GV52" s="62">
        <f>+'[1]2014'!N50</f>
        <v>1260.8</v>
      </c>
      <c r="GW52" s="62">
        <f>+'[1]2015'!N50</f>
        <v>1230.2</v>
      </c>
      <c r="GX52" s="62">
        <v>1339.3</v>
      </c>
      <c r="GY52" s="178">
        <v>18328.099999999999</v>
      </c>
      <c r="GZ52" s="178">
        <v>27137</v>
      </c>
      <c r="HA52" s="178">
        <v>20703.900000000001</v>
      </c>
      <c r="HB52" s="178">
        <v>10799.1</v>
      </c>
      <c r="HC52" s="178">
        <v>12429.4</v>
      </c>
      <c r="HD52" s="179">
        <v>13616.8</v>
      </c>
      <c r="HE52" s="179">
        <v>30161.5</v>
      </c>
      <c r="HF52" s="179">
        <v>33221.9</v>
      </c>
      <c r="HG52" s="180">
        <v>66395.399999999994</v>
      </c>
      <c r="HH52" s="126">
        <v>76.900000000000006</v>
      </c>
      <c r="HI52" s="97">
        <v>56.3</v>
      </c>
      <c r="HJ52" s="175">
        <v>42</v>
      </c>
      <c r="HK52" s="176">
        <v>50.9</v>
      </c>
      <c r="HL52" s="177">
        <v>50.9</v>
      </c>
      <c r="HM52" s="62">
        <f>+'[1]2014'!O50</f>
        <v>1218.0999999999999</v>
      </c>
      <c r="HN52" s="62">
        <f>+'[1]2015'!O50</f>
        <v>1201.2</v>
      </c>
      <c r="HO52" s="62">
        <v>1476.6</v>
      </c>
      <c r="HP52" s="178">
        <v>257.36399999999998</v>
      </c>
      <c r="HQ52" s="178">
        <v>840.62900000000002</v>
      </c>
      <c r="HR52" s="178">
        <v>1615.5419999999999</v>
      </c>
      <c r="HS52" s="178">
        <v>953.75099999999998</v>
      </c>
      <c r="HT52" s="178">
        <v>1357.0150000000001</v>
      </c>
      <c r="HU52" s="123">
        <v>1478.9468999999999</v>
      </c>
      <c r="HV52" s="178">
        <v>1934.8867</v>
      </c>
      <c r="HW52" s="178">
        <v>2827.4204</v>
      </c>
      <c r="HX52" s="178">
        <v>5550.4324099999994</v>
      </c>
      <c r="HY52" s="126" t="s">
        <v>116</v>
      </c>
      <c r="HZ52" s="97">
        <v>6254.8</v>
      </c>
      <c r="IA52" s="175">
        <v>517</v>
      </c>
      <c r="IB52" s="176">
        <v>459.3</v>
      </c>
      <c r="IC52" s="177">
        <v>459.3</v>
      </c>
      <c r="ID52" s="62">
        <f>+'[1]2014'!P50</f>
        <v>9568.7999999999993</v>
      </c>
      <c r="IE52" s="62">
        <f>+'[1]2015'!P50</f>
        <v>9224.6</v>
      </c>
      <c r="IF52" s="62">
        <v>11542.4</v>
      </c>
      <c r="IG52" s="178">
        <v>538.86680000000001</v>
      </c>
      <c r="IH52" s="178">
        <v>639.02329999999995</v>
      </c>
      <c r="II52" s="178">
        <v>689.72</v>
      </c>
      <c r="IJ52" s="178">
        <v>349.97070000000002</v>
      </c>
      <c r="IK52" s="178">
        <v>338.13830000000002</v>
      </c>
      <c r="IL52" s="179">
        <v>398.71699999999998</v>
      </c>
      <c r="IM52" s="179">
        <v>504.48649999999998</v>
      </c>
      <c r="IN52" s="179">
        <v>749.11369999999999</v>
      </c>
      <c r="IO52" s="180">
        <v>154.46310600000001</v>
      </c>
      <c r="IP52" s="126">
        <v>1036.4000000000001</v>
      </c>
      <c r="IQ52" s="97">
        <v>1208.3</v>
      </c>
      <c r="IR52" s="175">
        <v>1644.7</v>
      </c>
      <c r="IS52" s="176">
        <v>1997.4</v>
      </c>
      <c r="IT52" s="177">
        <v>1997.4</v>
      </c>
      <c r="IU52" s="72">
        <f>+'[1]2014'!Q50</f>
        <v>6257.5</v>
      </c>
      <c r="IV52" s="72">
        <f>+'[1]2015'!Q50</f>
        <v>6494.6</v>
      </c>
      <c r="IW52" s="49">
        <v>7062.8</v>
      </c>
    </row>
    <row r="53" spans="1:257" ht="15.75" customHeight="1">
      <c r="A53" s="132" t="s">
        <v>117</v>
      </c>
      <c r="B53" s="31" t="s">
        <v>92</v>
      </c>
      <c r="C53" s="32">
        <v>3438.8218999999999</v>
      </c>
      <c r="D53" s="32">
        <v>4198.6112000000003</v>
      </c>
      <c r="E53" s="32">
        <v>4825.4956000000002</v>
      </c>
      <c r="F53" s="32">
        <v>1411.4021</v>
      </c>
      <c r="G53" s="32">
        <v>1784.1893</v>
      </c>
      <c r="H53" s="32">
        <v>2203.9944999999998</v>
      </c>
      <c r="I53" s="32">
        <v>2706.7710000000002</v>
      </c>
      <c r="J53" s="32">
        <v>3475.3026</v>
      </c>
      <c r="K53" s="32">
        <v>5373.3766999999998</v>
      </c>
      <c r="L53" s="32">
        <v>3294.5</v>
      </c>
      <c r="M53" s="38">
        <v>4987.3999999999996</v>
      </c>
      <c r="N53" s="38">
        <v>3289</v>
      </c>
      <c r="O53" s="133">
        <v>13306</v>
      </c>
      <c r="P53" s="34">
        <v>36217</v>
      </c>
      <c r="Q53" s="34">
        <f>+'[1]2014'!R51</f>
        <v>32979.5</v>
      </c>
      <c r="R53" s="34">
        <v>29498</v>
      </c>
      <c r="S53" s="35">
        <v>13590.2</v>
      </c>
      <c r="T53" s="158">
        <v>130659.9</v>
      </c>
      <c r="U53" s="158">
        <v>120930.7</v>
      </c>
      <c r="V53" s="158">
        <v>151121.70000000001</v>
      </c>
      <c r="W53" s="158">
        <v>22499.3</v>
      </c>
      <c r="X53" s="158">
        <v>34635.699999999997</v>
      </c>
      <c r="Y53" s="158">
        <v>54454.9</v>
      </c>
      <c r="Z53" s="158">
        <v>51905.599999999999</v>
      </c>
      <c r="AA53" s="158">
        <v>86309.6</v>
      </c>
      <c r="AB53" s="158">
        <v>108409.9</v>
      </c>
      <c r="AC53" s="36">
        <v>113.1</v>
      </c>
      <c r="AD53" s="40">
        <v>130.9</v>
      </c>
      <c r="AE53" s="38">
        <v>14</v>
      </c>
      <c r="AF53" s="38">
        <v>241.2</v>
      </c>
      <c r="AG53" s="38">
        <v>241.2</v>
      </c>
      <c r="AH53" s="38">
        <f>+'[1]2014'!D51</f>
        <v>1939.9</v>
      </c>
      <c r="AI53" s="38">
        <v>1809.7</v>
      </c>
      <c r="AJ53" s="39">
        <v>2078.4499999999998</v>
      </c>
      <c r="AK53" s="36">
        <v>71224.7</v>
      </c>
      <c r="AL53" s="36">
        <v>75623.5</v>
      </c>
      <c r="AM53" s="36">
        <v>80596.3</v>
      </c>
      <c r="AN53" s="36">
        <v>24026.799999999999</v>
      </c>
      <c r="AO53" s="36">
        <v>36647.5</v>
      </c>
      <c r="AP53" s="36">
        <v>40364.699999999997</v>
      </c>
      <c r="AQ53" s="36">
        <v>49673.8</v>
      </c>
      <c r="AR53" s="36">
        <v>86331.8</v>
      </c>
      <c r="AS53" s="36">
        <v>110922.9</v>
      </c>
      <c r="AT53" s="36">
        <v>102.2</v>
      </c>
      <c r="AU53" s="40">
        <v>112.7</v>
      </c>
      <c r="AV53" s="160">
        <v>156.30000000000001</v>
      </c>
      <c r="AW53" s="160">
        <v>246.3</v>
      </c>
      <c r="AX53" s="160">
        <v>246.3</v>
      </c>
      <c r="AY53" s="40">
        <f>+'[1]2014'!E51</f>
        <v>1307.0999999999999</v>
      </c>
      <c r="AZ53" s="40">
        <f>+'[1]2015'!E51</f>
        <v>1122.7</v>
      </c>
      <c r="BA53" s="41">
        <v>1198.2</v>
      </c>
      <c r="BB53" s="36">
        <v>114266.7</v>
      </c>
      <c r="BC53" s="36">
        <v>116321.3</v>
      </c>
      <c r="BD53" s="36">
        <v>129561.5</v>
      </c>
      <c r="BE53" s="36">
        <v>31710.9</v>
      </c>
      <c r="BF53" s="36">
        <v>40842.800000000003</v>
      </c>
      <c r="BG53" s="36">
        <v>42374.5</v>
      </c>
      <c r="BH53" s="36">
        <v>49794.5</v>
      </c>
      <c r="BI53" s="36">
        <v>83458.600000000006</v>
      </c>
      <c r="BJ53" s="36">
        <v>114232.8</v>
      </c>
      <c r="BK53" s="32" t="s">
        <v>118</v>
      </c>
      <c r="BL53" s="97">
        <v>126.9</v>
      </c>
      <c r="BM53" s="175">
        <v>181.4</v>
      </c>
      <c r="BN53" s="176">
        <v>252.6</v>
      </c>
      <c r="BO53" s="177">
        <v>252.6</v>
      </c>
      <c r="BP53" s="62">
        <f>+'[1]2014'!F51</f>
        <v>1423.5</v>
      </c>
      <c r="BQ53" s="62">
        <f>+'[1]2015'!F51</f>
        <v>1229</v>
      </c>
      <c r="BR53" s="62">
        <v>1501.9</v>
      </c>
      <c r="BS53" s="123">
        <v>73702.899999999994</v>
      </c>
      <c r="BT53" s="123">
        <v>71903.5</v>
      </c>
      <c r="BU53" s="123">
        <v>157466.6</v>
      </c>
      <c r="BV53" s="123">
        <v>25377.4</v>
      </c>
      <c r="BW53" s="123">
        <v>36566.199999999997</v>
      </c>
      <c r="BX53" s="123">
        <v>40721.300000000003</v>
      </c>
      <c r="BY53" s="123">
        <v>50752.800000000003</v>
      </c>
      <c r="BZ53" s="123">
        <v>80005.2</v>
      </c>
      <c r="CA53" s="123">
        <v>111827.2</v>
      </c>
      <c r="CB53" s="126">
        <v>104.9</v>
      </c>
      <c r="CC53" s="97">
        <v>123.6</v>
      </c>
      <c r="CD53" s="181">
        <v>178</v>
      </c>
      <c r="CE53" s="176">
        <v>281.89999999999998</v>
      </c>
      <c r="CF53" s="177">
        <v>281.89999999999998</v>
      </c>
      <c r="CG53" s="62">
        <f>+'[1]2014'!G51</f>
        <v>1235.3</v>
      </c>
      <c r="CH53" s="62">
        <f>+'[1]2015'!G51</f>
        <v>1098.3</v>
      </c>
      <c r="CI53" s="62">
        <v>1200.5999999999999</v>
      </c>
      <c r="CJ53" s="123">
        <v>99553.5</v>
      </c>
      <c r="CK53" s="123">
        <v>105513.4</v>
      </c>
      <c r="CL53" s="123">
        <v>134515.79999999999</v>
      </c>
      <c r="CM53" s="123">
        <v>34048.199999999997</v>
      </c>
      <c r="CN53" s="123">
        <v>58890.7</v>
      </c>
      <c r="CO53" s="123">
        <v>51661.8</v>
      </c>
      <c r="CP53" s="123">
        <v>56090.1</v>
      </c>
      <c r="CQ53" s="123">
        <v>100750.9</v>
      </c>
      <c r="CR53" s="123">
        <v>132868.1</v>
      </c>
      <c r="CS53" s="126">
        <v>153.19999999999999</v>
      </c>
      <c r="CT53" s="97">
        <v>160</v>
      </c>
      <c r="CU53" s="175">
        <v>205.1</v>
      </c>
      <c r="CV53" s="176">
        <v>273.5</v>
      </c>
      <c r="CW53" s="177">
        <v>273.5</v>
      </c>
      <c r="CX53" s="62">
        <f>+'[1]2014'!H51</f>
        <v>1808.6</v>
      </c>
      <c r="CY53" s="62">
        <f>+'[1]2015'!H51</f>
        <v>1506.8</v>
      </c>
      <c r="CZ53" s="62">
        <v>1745.5</v>
      </c>
      <c r="DA53" s="123">
        <v>78427.899999999994</v>
      </c>
      <c r="DB53" s="123">
        <v>78834.3</v>
      </c>
      <c r="DC53" s="123">
        <v>135705.79999999999</v>
      </c>
      <c r="DD53" s="123">
        <v>26855.599999999999</v>
      </c>
      <c r="DE53" s="123">
        <v>31699.599999999999</v>
      </c>
      <c r="DF53" s="123">
        <v>43536.5</v>
      </c>
      <c r="DG53" s="123">
        <v>60838.9</v>
      </c>
      <c r="DH53" s="123">
        <v>78145.5</v>
      </c>
      <c r="DI53" s="123">
        <v>118181.8</v>
      </c>
      <c r="DJ53" s="126">
        <v>113.9</v>
      </c>
      <c r="DK53" s="97">
        <v>137.6</v>
      </c>
      <c r="DL53" s="175">
        <v>172.5</v>
      </c>
      <c r="DM53" s="176">
        <v>266.5</v>
      </c>
      <c r="DN53" s="177">
        <v>266.5</v>
      </c>
      <c r="DO53" s="62">
        <f>+'[1]2014'!I51</f>
        <v>1260.8</v>
      </c>
      <c r="DP53" s="62">
        <f>+'[1]2015'!I51</f>
        <v>1106.5999999999999</v>
      </c>
      <c r="DQ53" s="62">
        <v>1004.5</v>
      </c>
      <c r="DR53" s="123">
        <v>77129.3</v>
      </c>
      <c r="DS53" s="123">
        <v>76770.8</v>
      </c>
      <c r="DT53" s="123">
        <v>90655.9</v>
      </c>
      <c r="DU53" s="123">
        <v>25095.7</v>
      </c>
      <c r="DV53" s="123">
        <v>31643.599999999999</v>
      </c>
      <c r="DW53" s="123">
        <v>47037.8</v>
      </c>
      <c r="DX53" s="123">
        <v>53310.1</v>
      </c>
      <c r="DY53" s="123">
        <v>85519.6</v>
      </c>
      <c r="DZ53" s="123">
        <v>112840.3</v>
      </c>
      <c r="EA53" s="126">
        <v>110.1</v>
      </c>
      <c r="EB53" s="97">
        <v>134.9</v>
      </c>
      <c r="EC53" s="175">
        <v>166.9</v>
      </c>
      <c r="ED53" s="176">
        <v>249.8</v>
      </c>
      <c r="EE53" s="177">
        <v>249.8</v>
      </c>
      <c r="EF53" s="62">
        <f>+'[1]2014'!J51</f>
        <v>1330.1</v>
      </c>
      <c r="EG53" s="62">
        <f>+'[1]2015'!J51</f>
        <v>1171.5</v>
      </c>
      <c r="EH53" s="62">
        <v>1277.8</v>
      </c>
      <c r="EI53" s="123">
        <v>54599.5</v>
      </c>
      <c r="EJ53" s="123">
        <v>54678.2</v>
      </c>
      <c r="EK53" s="123">
        <v>78125.7</v>
      </c>
      <c r="EL53" s="123">
        <v>20824.8</v>
      </c>
      <c r="EM53" s="123">
        <v>34328.9</v>
      </c>
      <c r="EN53" s="123">
        <v>43667.9</v>
      </c>
      <c r="EO53" s="123">
        <v>42722.3</v>
      </c>
      <c r="EP53" s="123">
        <v>75974.600000000006</v>
      </c>
      <c r="EQ53" s="123">
        <v>105086.9</v>
      </c>
      <c r="ER53" s="126">
        <v>98.4</v>
      </c>
      <c r="ES53" s="97">
        <v>111.3</v>
      </c>
      <c r="ET53" s="175">
        <v>147.9</v>
      </c>
      <c r="EU53" s="176">
        <v>225.9</v>
      </c>
      <c r="EV53" s="177">
        <v>225.9</v>
      </c>
      <c r="EW53" s="62">
        <f>+'[1]2014'!K51</f>
        <v>1221.3</v>
      </c>
      <c r="EX53" s="62">
        <f>+'[1]2015'!K51</f>
        <v>1051.2</v>
      </c>
      <c r="EY53" s="62">
        <v>952.5</v>
      </c>
      <c r="EZ53" s="123">
        <v>59833.8</v>
      </c>
      <c r="FA53" s="123">
        <v>61631.4</v>
      </c>
      <c r="FB53" s="123">
        <v>109299.4</v>
      </c>
      <c r="FC53" s="123">
        <v>22702.7</v>
      </c>
      <c r="FD53" s="123">
        <v>39863.599999999999</v>
      </c>
      <c r="FE53" s="123">
        <v>37826.9</v>
      </c>
      <c r="FF53" s="123">
        <v>47970</v>
      </c>
      <c r="FG53" s="123">
        <v>81617.2</v>
      </c>
      <c r="FH53" s="123">
        <v>109728.6</v>
      </c>
      <c r="FI53" s="126">
        <v>108.4</v>
      </c>
      <c r="FJ53" s="97">
        <v>125.2</v>
      </c>
      <c r="FK53" s="175">
        <v>162.30000000000001</v>
      </c>
      <c r="FL53" s="176">
        <v>248</v>
      </c>
      <c r="FM53" s="177">
        <v>248</v>
      </c>
      <c r="FN53" s="62">
        <f>+'[1]2014'!L51</f>
        <v>1414.5</v>
      </c>
      <c r="FO53" s="62">
        <f>+'[1]2015'!L51</f>
        <v>1076.9000000000001</v>
      </c>
      <c r="FP53" s="62">
        <v>1223.3</v>
      </c>
      <c r="FQ53" s="123">
        <v>104356.4</v>
      </c>
      <c r="FR53" s="123">
        <v>95875.1</v>
      </c>
      <c r="FS53" s="123">
        <v>200971.1</v>
      </c>
      <c r="FT53" s="123">
        <v>34964.400000000001</v>
      </c>
      <c r="FU53" s="123">
        <v>49331</v>
      </c>
      <c r="FV53" s="123">
        <v>52346.3</v>
      </c>
      <c r="FW53" s="123">
        <v>65517.9</v>
      </c>
      <c r="FX53" s="123">
        <v>106282.1</v>
      </c>
      <c r="FY53" s="123">
        <v>155240.70000000001</v>
      </c>
      <c r="FZ53" s="126">
        <v>142.30000000000001</v>
      </c>
      <c r="GA53" s="97">
        <v>149.5</v>
      </c>
      <c r="GB53" s="175">
        <v>236.6</v>
      </c>
      <c r="GC53" s="176">
        <v>269.89999999999998</v>
      </c>
      <c r="GD53" s="177">
        <v>269.89999999999998</v>
      </c>
      <c r="GE53" s="62">
        <f>+'[1]2014'!M51</f>
        <v>1681.7</v>
      </c>
      <c r="GF53" s="62">
        <f>+'[1]2015'!M51</f>
        <v>1480.7</v>
      </c>
      <c r="GG53" s="62">
        <v>1591.6</v>
      </c>
      <c r="GH53" s="123">
        <v>67793.399999999994</v>
      </c>
      <c r="GI53" s="123">
        <v>70181.899999999994</v>
      </c>
      <c r="GJ53" s="123">
        <v>85138.8</v>
      </c>
      <c r="GK53" s="123">
        <v>22486.400000000001</v>
      </c>
      <c r="GL53" s="123">
        <v>31307.599999999999</v>
      </c>
      <c r="GM53" s="123">
        <v>39485.699999999997</v>
      </c>
      <c r="GN53" s="123">
        <v>71409.100000000006</v>
      </c>
      <c r="GO53" s="123">
        <v>80365.600000000006</v>
      </c>
      <c r="GP53" s="123">
        <v>115782.6</v>
      </c>
      <c r="GQ53" s="126">
        <v>111.3</v>
      </c>
      <c r="GR53" s="97">
        <v>133.9</v>
      </c>
      <c r="GS53" s="175">
        <v>207.6</v>
      </c>
      <c r="GT53" s="176">
        <v>249.3</v>
      </c>
      <c r="GU53" s="177">
        <v>249.3</v>
      </c>
      <c r="GV53" s="62">
        <f>+'[1]2014'!N51</f>
        <v>1540.1</v>
      </c>
      <c r="GW53" s="62">
        <f>+'[1]2015'!N51</f>
        <v>1190.7</v>
      </c>
      <c r="GX53" s="62">
        <v>1310.7</v>
      </c>
      <c r="GY53" s="123">
        <v>72458.5</v>
      </c>
      <c r="GZ53" s="123">
        <v>89880.6</v>
      </c>
      <c r="HA53" s="123">
        <v>166718.39999999999</v>
      </c>
      <c r="HB53" s="123">
        <v>26204.7</v>
      </c>
      <c r="HC53" s="123">
        <v>38650</v>
      </c>
      <c r="HD53" s="123">
        <v>44913.4</v>
      </c>
      <c r="HE53" s="123">
        <v>68835.7</v>
      </c>
      <c r="HF53" s="123">
        <v>90574</v>
      </c>
      <c r="HG53" s="123">
        <v>124665.7</v>
      </c>
      <c r="HH53" s="126">
        <v>122.5</v>
      </c>
      <c r="HI53" s="97">
        <v>133.9</v>
      </c>
      <c r="HJ53" s="175">
        <v>176.6</v>
      </c>
      <c r="HK53" s="176">
        <v>279.2</v>
      </c>
      <c r="HL53" s="177">
        <v>279.2</v>
      </c>
      <c r="HM53" s="62">
        <f>+'[1]2014'!O51</f>
        <v>1467.1</v>
      </c>
      <c r="HN53" s="62">
        <f>+'[1]2015'!O51</f>
        <v>1090.7</v>
      </c>
      <c r="HO53" s="62">
        <v>1533.3</v>
      </c>
      <c r="HP53" s="123">
        <v>1895.9613999999999</v>
      </c>
      <c r="HQ53" s="123">
        <v>2332.52</v>
      </c>
      <c r="HR53" s="123">
        <v>2975.2069000000001</v>
      </c>
      <c r="HS53" s="123">
        <v>1042.2072000000001</v>
      </c>
      <c r="HT53" s="123">
        <v>1119.1428000000001</v>
      </c>
      <c r="HU53" s="123">
        <v>1307.5400999999999</v>
      </c>
      <c r="HV53" s="123">
        <v>1510.6051</v>
      </c>
      <c r="HW53" s="123">
        <v>2265.1349</v>
      </c>
      <c r="HX53" s="123">
        <v>3706.1588999999999</v>
      </c>
      <c r="HY53" s="126" t="s">
        <v>119</v>
      </c>
      <c r="HZ53" s="97" t="s">
        <v>120</v>
      </c>
      <c r="IA53" s="175">
        <v>667.5</v>
      </c>
      <c r="IB53" s="176">
        <v>1084.2</v>
      </c>
      <c r="IC53" s="177">
        <v>1084.2</v>
      </c>
      <c r="ID53" s="62">
        <f>+'[1]2014'!P51</f>
        <v>10039.1</v>
      </c>
      <c r="IE53" s="62">
        <f>+'[1]2015'!P51</f>
        <v>9233.4</v>
      </c>
      <c r="IF53" s="62">
        <v>11587.8</v>
      </c>
      <c r="IG53" s="123">
        <v>809.66600000000005</v>
      </c>
      <c r="IH53" s="123">
        <v>858.86699999999996</v>
      </c>
      <c r="II53" s="123">
        <v>471.2047</v>
      </c>
      <c r="IJ53" s="123">
        <v>40.564500000000002</v>
      </c>
      <c r="IK53" s="123">
        <v>107.1499</v>
      </c>
      <c r="IL53" s="123">
        <v>66.133399999999995</v>
      </c>
      <c r="IM53" s="123">
        <v>88.886300000000006</v>
      </c>
      <c r="IN53" s="123">
        <v>174.833</v>
      </c>
      <c r="IO53" s="126">
        <v>237.95359999999999</v>
      </c>
      <c r="IP53" s="126">
        <v>368.6</v>
      </c>
      <c r="IQ53" s="97">
        <v>262.60000000000002</v>
      </c>
      <c r="IR53" s="175">
        <v>454</v>
      </c>
      <c r="IS53" s="176">
        <v>972.2</v>
      </c>
      <c r="IT53" s="177">
        <v>972.2</v>
      </c>
      <c r="IU53" s="72">
        <f>+'[1]2014'!Q51</f>
        <v>5310.4</v>
      </c>
      <c r="IV53" s="72">
        <f>+'[1]2015'!Q51</f>
        <v>5329.8</v>
      </c>
      <c r="IW53" s="49">
        <v>7028.5</v>
      </c>
    </row>
    <row r="54" spans="1:257" ht="18.600000000000001" customHeight="1">
      <c r="A54" s="30" t="s">
        <v>121</v>
      </c>
      <c r="B54" s="31" t="s">
        <v>122</v>
      </c>
      <c r="C54" s="32">
        <v>100</v>
      </c>
      <c r="D54" s="32">
        <v>107</v>
      </c>
      <c r="E54" s="32">
        <v>104.4</v>
      </c>
      <c r="F54" s="32">
        <v>106.9</v>
      </c>
      <c r="G54" s="32">
        <v>121.6</v>
      </c>
      <c r="H54" s="32">
        <v>128.5</v>
      </c>
      <c r="I54" s="32">
        <v>133.6</v>
      </c>
      <c r="J54" s="32">
        <v>162.1</v>
      </c>
      <c r="K54" s="32">
        <v>196.2</v>
      </c>
      <c r="L54" s="32">
        <v>177.8</v>
      </c>
      <c r="M54" s="38">
        <v>182.3</v>
      </c>
      <c r="N54" s="38">
        <v>200.7</v>
      </c>
      <c r="O54" s="182">
        <v>0</v>
      </c>
      <c r="P54" s="34">
        <v>0</v>
      </c>
      <c r="Q54" s="34">
        <v>161.69999999999999</v>
      </c>
      <c r="R54" s="34">
        <v>97.7</v>
      </c>
      <c r="S54" s="35">
        <v>100.7</v>
      </c>
      <c r="T54" s="159"/>
      <c r="U54" s="159"/>
      <c r="V54" s="159"/>
      <c r="W54" s="159"/>
      <c r="X54" s="159"/>
      <c r="Y54" s="159"/>
      <c r="Z54" s="159"/>
      <c r="AA54" s="159"/>
      <c r="AB54" s="159"/>
      <c r="AC54" s="159"/>
      <c r="AD54" s="159"/>
      <c r="AE54" s="87"/>
      <c r="AF54" s="1"/>
      <c r="AG54" s="87"/>
      <c r="AH54" s="38">
        <f>+'[1]2014'!D52</f>
        <v>0</v>
      </c>
      <c r="AI54" s="87"/>
      <c r="AJ54" s="39"/>
      <c r="AK54" s="87"/>
      <c r="AL54" s="87"/>
      <c r="AM54" s="87"/>
      <c r="AN54" s="87"/>
      <c r="AO54" s="87"/>
      <c r="AP54" s="87"/>
      <c r="AQ54" s="87"/>
      <c r="AR54" s="87"/>
      <c r="AS54" s="87"/>
      <c r="AT54" s="87"/>
      <c r="AU54" s="87"/>
      <c r="AV54" s="87"/>
      <c r="AW54" s="87"/>
      <c r="AX54" s="87"/>
      <c r="AY54" s="40">
        <f>+'[1]2014'!E52</f>
        <v>0</v>
      </c>
      <c r="AZ54" s="40">
        <f>+'[1]2015'!E52</f>
        <v>0</v>
      </c>
      <c r="BA54" s="41"/>
      <c r="BB54" s="87"/>
      <c r="BC54" s="87"/>
      <c r="BD54" s="87"/>
      <c r="BE54" s="87"/>
      <c r="BF54" s="87"/>
      <c r="BG54" s="87"/>
      <c r="BH54" s="87"/>
      <c r="BI54" s="87"/>
      <c r="BJ54" s="87"/>
      <c r="BK54" s="183" t="s">
        <v>123</v>
      </c>
      <c r="BL54" s="184"/>
      <c r="BM54" s="97"/>
      <c r="BN54" s="97"/>
      <c r="BO54" s="97"/>
      <c r="BP54" s="45">
        <f>+'[1]2014'!F52</f>
        <v>0</v>
      </c>
      <c r="BQ54" s="45">
        <f>+'[1]2015'!F52</f>
        <v>0</v>
      </c>
      <c r="BR54" s="45"/>
      <c r="BS54" s="126"/>
      <c r="BT54" s="126"/>
      <c r="BU54" s="126"/>
      <c r="BV54" s="126"/>
      <c r="BW54" s="126"/>
      <c r="BX54" s="126"/>
      <c r="BY54" s="126"/>
      <c r="BZ54" s="126"/>
      <c r="CA54" s="126"/>
      <c r="CB54" s="126"/>
      <c r="CC54" s="184"/>
      <c r="CD54" s="97"/>
      <c r="CE54" s="97"/>
      <c r="CF54" s="97"/>
      <c r="CG54" s="45">
        <f>+'[1]2014'!G52</f>
        <v>0</v>
      </c>
      <c r="CH54" s="45">
        <f>+'[1]2015'!G52</f>
        <v>0</v>
      </c>
      <c r="CI54" s="45"/>
      <c r="CJ54" s="126"/>
      <c r="CK54" s="126"/>
      <c r="CL54" s="126"/>
      <c r="CM54" s="126"/>
      <c r="CN54" s="126"/>
      <c r="CO54" s="126"/>
      <c r="CP54" s="126"/>
      <c r="CQ54" s="126"/>
      <c r="CR54" s="126"/>
      <c r="CS54" s="126"/>
      <c r="CT54" s="126"/>
      <c r="CU54" s="126"/>
      <c r="CV54" s="126"/>
      <c r="CW54" s="126"/>
      <c r="CX54" s="45">
        <f>+'[1]2014'!H52</f>
        <v>0</v>
      </c>
      <c r="CY54" s="45">
        <f>+'[1]2015'!H52</f>
        <v>0</v>
      </c>
      <c r="CZ54" s="45"/>
      <c r="DA54" s="126"/>
      <c r="DB54" s="126"/>
      <c r="DC54" s="126"/>
      <c r="DD54" s="126"/>
      <c r="DE54" s="126"/>
      <c r="DF54" s="126"/>
      <c r="DG54" s="126"/>
      <c r="DH54" s="126"/>
      <c r="DI54" s="126"/>
      <c r="DJ54" s="126"/>
      <c r="DK54" s="126"/>
      <c r="DL54" s="126"/>
      <c r="DM54" s="126"/>
      <c r="DN54" s="126"/>
      <c r="DO54" s="45">
        <f>+'[1]2014'!I52</f>
        <v>0</v>
      </c>
      <c r="DP54" s="45">
        <f>+'[1]2015'!I52</f>
        <v>0</v>
      </c>
      <c r="DQ54" s="45"/>
      <c r="DR54" s="126"/>
      <c r="DS54" s="126"/>
      <c r="DT54" s="126"/>
      <c r="DU54" s="126"/>
      <c r="DV54" s="126"/>
      <c r="DW54" s="126"/>
      <c r="DX54" s="126"/>
      <c r="DY54" s="126"/>
      <c r="DZ54" s="126"/>
      <c r="EA54" s="126"/>
      <c r="EB54" s="126"/>
      <c r="EC54" s="126"/>
      <c r="ED54" s="126"/>
      <c r="EE54" s="126"/>
      <c r="EF54" s="45">
        <f>+'[1]2014'!J52</f>
        <v>0</v>
      </c>
      <c r="EG54" s="45">
        <f>+'[1]2015'!J52</f>
        <v>0</v>
      </c>
      <c r="EH54" s="45"/>
      <c r="EI54" s="126"/>
      <c r="EJ54" s="126"/>
      <c r="EK54" s="126"/>
      <c r="EL54" s="126"/>
      <c r="EM54" s="126"/>
      <c r="EN54" s="126"/>
      <c r="EO54" s="126"/>
      <c r="EP54" s="126"/>
      <c r="EQ54" s="126"/>
      <c r="ER54" s="126"/>
      <c r="ES54" s="126"/>
      <c r="ET54" s="126"/>
      <c r="EU54" s="126"/>
      <c r="EV54" s="126"/>
      <c r="EW54" s="45">
        <f>+'[1]2014'!K52</f>
        <v>0</v>
      </c>
      <c r="EX54" s="45">
        <f>+'[1]2015'!K52</f>
        <v>0</v>
      </c>
      <c r="EY54" s="45"/>
      <c r="EZ54" s="126"/>
      <c r="FA54" s="126"/>
      <c r="FB54" s="126"/>
      <c r="FC54" s="126"/>
      <c r="FD54" s="126"/>
      <c r="FE54" s="126"/>
      <c r="FF54" s="126"/>
      <c r="FG54" s="126"/>
      <c r="FH54" s="126"/>
      <c r="FI54" s="126"/>
      <c r="FJ54" s="126"/>
      <c r="FK54" s="126"/>
      <c r="FL54" s="126"/>
      <c r="FM54" s="126"/>
      <c r="FN54" s="45">
        <f>+'[1]2014'!L52</f>
        <v>0</v>
      </c>
      <c r="FO54" s="45">
        <f>+'[1]2015'!L52</f>
        <v>0</v>
      </c>
      <c r="FP54" s="45"/>
      <c r="FQ54" s="126"/>
      <c r="FR54" s="126"/>
      <c r="FS54" s="126"/>
      <c r="FT54" s="126"/>
      <c r="FU54" s="126"/>
      <c r="FV54" s="126"/>
      <c r="FW54" s="126"/>
      <c r="FX54" s="126"/>
      <c r="FY54" s="126"/>
      <c r="FZ54" s="126"/>
      <c r="GA54" s="126"/>
      <c r="GB54" s="126"/>
      <c r="GC54" s="126"/>
      <c r="GD54" s="126"/>
      <c r="GE54" s="45">
        <f>+'[1]2014'!M52</f>
        <v>0</v>
      </c>
      <c r="GF54" s="45">
        <f>+'[1]2015'!M52</f>
        <v>0</v>
      </c>
      <c r="GG54" s="45"/>
      <c r="GH54" s="126"/>
      <c r="GI54" s="126"/>
      <c r="GJ54" s="126"/>
      <c r="GK54" s="126"/>
      <c r="GL54" s="126"/>
      <c r="GM54" s="126"/>
      <c r="GN54" s="126"/>
      <c r="GO54" s="126"/>
      <c r="GP54" s="126"/>
      <c r="GQ54" s="185"/>
      <c r="GR54" s="126"/>
      <c r="GS54" s="126"/>
      <c r="GT54" s="126"/>
      <c r="GU54" s="126"/>
      <c r="GV54" s="45">
        <f>+'[1]2014'!N52</f>
        <v>0</v>
      </c>
      <c r="GW54" s="45">
        <f>+'[1]2015'!N52</f>
        <v>0</v>
      </c>
      <c r="GX54" s="45"/>
      <c r="GY54" s="126"/>
      <c r="GZ54" s="126"/>
      <c r="HA54" s="126"/>
      <c r="HB54" s="126"/>
      <c r="HC54" s="126"/>
      <c r="HD54" s="126"/>
      <c r="HE54" s="126"/>
      <c r="HF54" s="126"/>
      <c r="HG54" s="126"/>
      <c r="HH54" s="185"/>
      <c r="HI54" s="126"/>
      <c r="HJ54" s="126"/>
      <c r="HK54" s="175"/>
      <c r="HL54" s="126"/>
      <c r="HM54" s="45">
        <f>+'[1]2014'!O52</f>
        <v>0</v>
      </c>
      <c r="HN54" s="45">
        <f>+'[1]2015'!O52</f>
        <v>0</v>
      </c>
      <c r="HO54" s="45"/>
      <c r="HP54" s="126">
        <v>100</v>
      </c>
      <c r="HQ54" s="126">
        <v>107</v>
      </c>
      <c r="HR54" s="126">
        <v>104.4</v>
      </c>
      <c r="HS54" s="126">
        <v>106.9</v>
      </c>
      <c r="HT54" s="126">
        <v>121.6</v>
      </c>
      <c r="HU54" s="126">
        <v>128.5</v>
      </c>
      <c r="HV54" s="126">
        <v>133.6</v>
      </c>
      <c r="HW54" s="126">
        <v>162.1</v>
      </c>
      <c r="HX54" s="126">
        <v>196.2</v>
      </c>
      <c r="HY54" s="185">
        <v>177.8</v>
      </c>
      <c r="HZ54" s="184">
        <v>107.3</v>
      </c>
      <c r="IA54" s="97"/>
      <c r="IB54" s="97"/>
      <c r="IC54" s="97"/>
      <c r="ID54" s="45">
        <f>+'[1]2014'!P52</f>
        <v>0</v>
      </c>
      <c r="IE54" s="45">
        <f>+'[1]2015'!P52</f>
        <v>0</v>
      </c>
      <c r="IF54" s="45"/>
      <c r="IG54" s="126"/>
      <c r="IH54" s="126"/>
      <c r="II54" s="126"/>
      <c r="IJ54" s="126"/>
      <c r="IK54" s="126"/>
      <c r="IL54" s="126"/>
      <c r="IM54" s="126"/>
      <c r="IN54" s="126"/>
      <c r="IO54" s="186"/>
      <c r="IP54" s="186"/>
      <c r="IQ54" s="186"/>
      <c r="IR54" s="186"/>
      <c r="IU54" s="49">
        <f>+'[1]2014'!Q52</f>
        <v>0</v>
      </c>
      <c r="IV54" s="49">
        <f>+'[1]2015'!Q52</f>
        <v>0</v>
      </c>
      <c r="IW54" s="49"/>
    </row>
    <row r="55" spans="1:257" ht="20.45" customHeight="1" thickBot="1">
      <c r="A55" s="187" t="s">
        <v>124</v>
      </c>
      <c r="B55" s="188" t="s">
        <v>122</v>
      </c>
      <c r="C55" s="189">
        <v>100</v>
      </c>
      <c r="D55" s="189">
        <v>107</v>
      </c>
      <c r="E55" s="189">
        <v>99.2</v>
      </c>
      <c r="F55" s="189">
        <v>102.3</v>
      </c>
      <c r="G55" s="189">
        <v>113.1</v>
      </c>
      <c r="H55" s="189">
        <v>108.2</v>
      </c>
      <c r="I55" s="189">
        <v>106</v>
      </c>
      <c r="J55" s="189">
        <v>119.35366399992</v>
      </c>
      <c r="K55" s="189">
        <v>127.314769244654</v>
      </c>
      <c r="L55" s="189">
        <v>116</v>
      </c>
      <c r="M55" s="189">
        <v>107.3</v>
      </c>
      <c r="N55" s="189">
        <v>109.4</v>
      </c>
      <c r="O55" s="189">
        <v>0</v>
      </c>
      <c r="P55" s="190">
        <v>122.1</v>
      </c>
      <c r="Q55" s="191">
        <v>110.3</v>
      </c>
      <c r="R55" s="191">
        <f>+AI55+AZ55+BQ55+CH55+CY55+DP55+EG55+EX55+FO55+GF55+GW55+HN55+IE55+IV55</f>
        <v>0</v>
      </c>
      <c r="S55" s="192"/>
      <c r="T55" s="193"/>
      <c r="U55" s="193"/>
      <c r="V55" s="193"/>
      <c r="W55" s="193"/>
      <c r="X55" s="193"/>
      <c r="Y55" s="193"/>
      <c r="Z55" s="193"/>
      <c r="AA55" s="193"/>
      <c r="AB55" s="193"/>
      <c r="AC55" s="193"/>
      <c r="AD55" s="193"/>
      <c r="AE55" s="190"/>
      <c r="AF55" s="190"/>
      <c r="AG55" s="190"/>
      <c r="AH55" s="190">
        <f>+'[1]2014'!D53</f>
        <v>0</v>
      </c>
      <c r="AI55" s="190"/>
      <c r="AJ55" s="194"/>
      <c r="AK55" s="193"/>
      <c r="AL55" s="193"/>
      <c r="AM55" s="193"/>
      <c r="AN55" s="193"/>
      <c r="AO55" s="193"/>
      <c r="AP55" s="193"/>
      <c r="AQ55" s="193"/>
      <c r="AR55" s="193"/>
      <c r="AS55" s="193"/>
      <c r="AT55" s="193"/>
      <c r="AU55" s="193"/>
      <c r="AV55" s="193"/>
      <c r="AW55" s="193"/>
      <c r="AX55" s="193"/>
      <c r="AY55" s="195">
        <f>+'[1]2014'!D53</f>
        <v>0</v>
      </c>
      <c r="AZ55" s="195">
        <f>+'[1]2015'!E53</f>
        <v>0</v>
      </c>
      <c r="BA55" s="195"/>
      <c r="BB55" s="193"/>
      <c r="BC55" s="193"/>
      <c r="BD55" s="193"/>
      <c r="BE55" s="193"/>
      <c r="BF55" s="193"/>
      <c r="BG55" s="193"/>
      <c r="BH55" s="193"/>
      <c r="BI55" s="193"/>
      <c r="BJ55" s="193"/>
      <c r="BK55" s="189" t="s">
        <v>125</v>
      </c>
      <c r="BL55" s="196"/>
      <c r="BM55" s="196"/>
      <c r="BN55" s="196"/>
      <c r="BO55" s="196"/>
      <c r="BP55" s="197">
        <f>+'[1]2014'!F53</f>
        <v>0</v>
      </c>
      <c r="BQ55" s="197">
        <f>+'[1]2015'!F53</f>
        <v>0</v>
      </c>
      <c r="BR55" s="197"/>
      <c r="BS55" s="196"/>
      <c r="BT55" s="196"/>
      <c r="BU55" s="196"/>
      <c r="BV55" s="196"/>
      <c r="BW55" s="196"/>
      <c r="BX55" s="196"/>
      <c r="BY55" s="196"/>
      <c r="BZ55" s="196"/>
      <c r="CA55" s="196"/>
      <c r="CB55" s="196"/>
      <c r="CC55" s="196"/>
      <c r="CD55" s="196"/>
      <c r="CE55" s="196"/>
      <c r="CF55" s="196"/>
      <c r="CG55" s="197">
        <f>+'[1]2014'!G53</f>
        <v>0</v>
      </c>
      <c r="CH55" s="197">
        <f>+'[1]2015'!G53</f>
        <v>0</v>
      </c>
      <c r="CI55" s="197"/>
      <c r="CJ55" s="196"/>
      <c r="CK55" s="196"/>
      <c r="CL55" s="196"/>
      <c r="CM55" s="196"/>
      <c r="CN55" s="196"/>
      <c r="CO55" s="196"/>
      <c r="CP55" s="196"/>
      <c r="CQ55" s="196"/>
      <c r="CR55" s="196"/>
      <c r="CS55" s="196"/>
      <c r="CT55" s="196"/>
      <c r="CU55" s="196"/>
      <c r="CV55" s="196"/>
      <c r="CW55" s="196"/>
      <c r="CX55" s="197">
        <f>+'[1]2014'!H53</f>
        <v>0</v>
      </c>
      <c r="CY55" s="197">
        <f>+'[1]2015'!H53</f>
        <v>0</v>
      </c>
      <c r="CZ55" s="197"/>
      <c r="DA55" s="196"/>
      <c r="DB55" s="196"/>
      <c r="DC55" s="196"/>
      <c r="DD55" s="196"/>
      <c r="DE55" s="196"/>
      <c r="DF55" s="196"/>
      <c r="DG55" s="196"/>
      <c r="DH55" s="196"/>
      <c r="DI55" s="196"/>
      <c r="DJ55" s="196"/>
      <c r="DK55" s="196"/>
      <c r="DL55" s="196"/>
      <c r="DM55" s="196"/>
      <c r="DN55" s="196"/>
      <c r="DO55" s="197">
        <f>+'[1]2014'!I53</f>
        <v>0</v>
      </c>
      <c r="DP55" s="197">
        <f>+'[1]2015'!I53</f>
        <v>0</v>
      </c>
      <c r="DQ55" s="197"/>
      <c r="DR55" s="196"/>
      <c r="DS55" s="196"/>
      <c r="DT55" s="196"/>
      <c r="DU55" s="196"/>
      <c r="DV55" s="196"/>
      <c r="DW55" s="196"/>
      <c r="DX55" s="196"/>
      <c r="DY55" s="196"/>
      <c r="DZ55" s="196"/>
      <c r="EA55" s="196"/>
      <c r="EB55" s="196"/>
      <c r="EC55" s="196"/>
      <c r="ED55" s="196"/>
      <c r="EE55" s="196"/>
      <c r="EF55" s="197">
        <f>+'[1]2014'!J53</f>
        <v>0</v>
      </c>
      <c r="EG55" s="197">
        <f>+'[1]2015'!J53</f>
        <v>0</v>
      </c>
      <c r="EH55" s="197"/>
      <c r="EI55" s="196"/>
      <c r="EJ55" s="196"/>
      <c r="EK55" s="196"/>
      <c r="EL55" s="196"/>
      <c r="EM55" s="196"/>
      <c r="EN55" s="196"/>
      <c r="EO55" s="196"/>
      <c r="EP55" s="196"/>
      <c r="EQ55" s="196"/>
      <c r="ER55" s="196"/>
      <c r="ES55" s="196"/>
      <c r="ET55" s="196"/>
      <c r="EU55" s="196"/>
      <c r="EV55" s="196"/>
      <c r="EW55" s="197">
        <f>+'[1]2014'!K53</f>
        <v>0</v>
      </c>
      <c r="EX55" s="197">
        <f>+'[1]2015'!K53</f>
        <v>0</v>
      </c>
      <c r="EY55" s="197"/>
      <c r="EZ55" s="196"/>
      <c r="FA55" s="196"/>
      <c r="FB55" s="196"/>
      <c r="FC55" s="196"/>
      <c r="FD55" s="196"/>
      <c r="FE55" s="196"/>
      <c r="FF55" s="196"/>
      <c r="FG55" s="196"/>
      <c r="FH55" s="196"/>
      <c r="FI55" s="196"/>
      <c r="FJ55" s="196"/>
      <c r="FK55" s="196"/>
      <c r="FL55" s="196"/>
      <c r="FM55" s="196"/>
      <c r="FN55" s="197">
        <f>+'[1]2014'!L53</f>
        <v>0</v>
      </c>
      <c r="FO55" s="197">
        <f>+'[1]2015'!L53</f>
        <v>0</v>
      </c>
      <c r="FP55" s="197"/>
      <c r="FQ55" s="196"/>
      <c r="FR55" s="196"/>
      <c r="FS55" s="196"/>
      <c r="FT55" s="196"/>
      <c r="FU55" s="196"/>
      <c r="FV55" s="196"/>
      <c r="FW55" s="196"/>
      <c r="FX55" s="196"/>
      <c r="FY55" s="196"/>
      <c r="FZ55" s="196"/>
      <c r="GA55" s="196"/>
      <c r="GB55" s="196"/>
      <c r="GC55" s="196"/>
      <c r="GD55" s="196"/>
      <c r="GE55" s="197">
        <f>+'[1]2014'!M53</f>
        <v>0</v>
      </c>
      <c r="GF55" s="197">
        <f>+'[1]2015'!M53</f>
        <v>0</v>
      </c>
      <c r="GG55" s="197"/>
      <c r="GH55" s="196"/>
      <c r="GI55" s="196"/>
      <c r="GJ55" s="196"/>
      <c r="GK55" s="196"/>
      <c r="GL55" s="196"/>
      <c r="GM55" s="196"/>
      <c r="GN55" s="196"/>
      <c r="GO55" s="196"/>
      <c r="GP55" s="196"/>
      <c r="GQ55" s="196"/>
      <c r="GR55" s="196"/>
      <c r="GS55" s="196"/>
      <c r="GT55" s="196"/>
      <c r="GU55" s="196"/>
      <c r="GV55" s="197">
        <f>+'[1]2014'!N53</f>
        <v>0</v>
      </c>
      <c r="GW55" s="197">
        <f>+'[1]2015'!N53</f>
        <v>0</v>
      </c>
      <c r="GX55" s="197"/>
      <c r="GY55" s="196"/>
      <c r="GZ55" s="196"/>
      <c r="HA55" s="196"/>
      <c r="HB55" s="196"/>
      <c r="HC55" s="196"/>
      <c r="HD55" s="196"/>
      <c r="HE55" s="196"/>
      <c r="HF55" s="196"/>
      <c r="HG55" s="196"/>
      <c r="HH55" s="196"/>
      <c r="HI55" s="196"/>
      <c r="HJ55" s="196"/>
      <c r="HK55" s="196"/>
      <c r="HL55" s="196"/>
      <c r="HM55" s="197">
        <f>+'[1]2014'!O53</f>
        <v>0</v>
      </c>
      <c r="HN55" s="197">
        <f>+'[1]2015'!O53</f>
        <v>0</v>
      </c>
      <c r="HO55" s="197"/>
      <c r="HP55" s="185">
        <v>100</v>
      </c>
      <c r="HQ55" s="185">
        <v>107</v>
      </c>
      <c r="HR55" s="185">
        <v>99.2</v>
      </c>
      <c r="HS55" s="185">
        <v>102.3</v>
      </c>
      <c r="HT55" s="185">
        <v>113.1</v>
      </c>
      <c r="HU55" s="185">
        <v>108.2</v>
      </c>
      <c r="HV55" s="185">
        <v>106</v>
      </c>
      <c r="HW55" s="185">
        <v>119.35366399991968</v>
      </c>
      <c r="HX55" s="185">
        <v>127.3147692446539</v>
      </c>
      <c r="HY55" s="185">
        <v>116</v>
      </c>
      <c r="HZ55" s="185">
        <v>107.3</v>
      </c>
      <c r="IA55" s="185"/>
      <c r="IB55" s="185"/>
      <c r="IC55" s="185"/>
      <c r="ID55" s="197">
        <f>+'[1]2014'!P53</f>
        <v>0</v>
      </c>
      <c r="IE55" s="197">
        <f>+'[1]2015'!P53</f>
        <v>0</v>
      </c>
      <c r="IF55" s="197"/>
      <c r="IG55" s="196"/>
      <c r="IH55" s="196"/>
      <c r="II55" s="196"/>
      <c r="IJ55" s="196"/>
      <c r="IK55" s="196"/>
      <c r="IL55" s="196"/>
      <c r="IM55" s="196"/>
      <c r="IN55" s="196"/>
      <c r="IO55" s="196"/>
      <c r="IP55" s="196"/>
      <c r="IQ55" s="198"/>
      <c r="IR55" s="198"/>
      <c r="IS55" s="199"/>
      <c r="IT55" s="199"/>
      <c r="IU55" s="200">
        <f>+'[1]2014'!Q53</f>
        <v>0</v>
      </c>
      <c r="IV55" s="200">
        <f>+'[1]2015'!Q53</f>
        <v>0</v>
      </c>
      <c r="IW55" s="200"/>
    </row>
    <row r="56" spans="1:257" ht="14.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row>
    <row r="57" spans="1:257" ht="14.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row>
    <row r="58" spans="1:257" ht="15">
      <c r="A58" s="92"/>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row>
    <row r="59" spans="1:257" ht="15">
      <c r="A59" s="92"/>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row>
  </sheetData>
  <mergeCells count="17">
    <mergeCell ref="FQ5:GG5"/>
    <mergeCell ref="GH5:GX5"/>
    <mergeCell ref="HA5:HO5"/>
    <mergeCell ref="HQ5:IF5"/>
    <mergeCell ref="IG5:IW5"/>
    <mergeCell ref="BS5:CI5"/>
    <mergeCell ref="CJ5:CZ5"/>
    <mergeCell ref="DC5:DQ5"/>
    <mergeCell ref="DV5:EC5"/>
    <mergeCell ref="EI5:EY5"/>
    <mergeCell ref="EZ5:FP5"/>
    <mergeCell ref="A5:A6"/>
    <mergeCell ref="B5:B6"/>
    <mergeCell ref="C5:S5"/>
    <mergeCell ref="T5:AJ5"/>
    <mergeCell ref="AK5:BA5"/>
    <mergeCell ref="BB5:BR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Enkhtsetseg</dc:creator>
  <cp:lastModifiedBy>Enkhtsetseg</cp:lastModifiedBy>
  <dcterms:created xsi:type="dcterms:W3CDTF">2017-05-04T08:39:41Z</dcterms:created>
  <dcterms:modified xsi:type="dcterms:W3CDTF">2017-05-04T08:40:43Z</dcterms:modified>
</cp:coreProperties>
</file>